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5826/"/>
    </mc:Choice>
  </mc:AlternateContent>
  <xr:revisionPtr revIDLastSave="0" documentId="13_ncr:1_{ADBCA288-79E0-4808-8139-A4FCE62AFC0E}" xr6:coauthVersionLast="46" xr6:coauthVersionMax="46" xr10:uidLastSave="{00000000-0000-0000-0000-000000000000}"/>
  <bookViews>
    <workbookView xWindow="-110" yWindow="-110" windowWidth="19420" windowHeight="10420" tabRatio="870" xr2:uid="{00000000-000D-0000-FFFF-FFFF00000000}"/>
  </bookViews>
  <sheets>
    <sheet name="Secanim sludge" sheetId="1" r:id="rId1"/>
    <sheet name="Croda Goole sludge" sheetId="21" r:id="rId2"/>
    <sheet name="Croda Widnes sludge" sheetId="27" r:id="rId3"/>
    <sheet name="Maelor foods sludge" sheetId="28" r:id="rId4"/>
    <sheet name="Encirc sludge" sheetId="30" r:id="rId5"/>
    <sheet name="Beechdean sludge" sheetId="26" r:id="rId6"/>
    <sheet name="Westland sludge" sheetId="24" r:id="rId7"/>
    <sheet name="Kelloggs sludge" sheetId="29" r:id="rId8"/>
    <sheet name="Rowan food sludge" sheetId="23" r:id="rId9"/>
    <sheet name="D wise efffluent"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V20" i="30"/>
  <c r="U20" i="30"/>
  <c r="T20" i="30"/>
  <c r="S20" i="30"/>
  <c r="R20" i="30"/>
  <c r="Q20"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R22" i="29"/>
  <c r="Q22" i="29"/>
  <c r="J22" i="29"/>
  <c r="V20" i="29"/>
  <c r="U20" i="29"/>
  <c r="T20" i="29"/>
  <c r="S20" i="29"/>
  <c r="R20" i="29"/>
  <c r="Q20" i="29"/>
  <c r="T18" i="29"/>
  <c r="R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U18" i="28"/>
  <c r="M18" i="28"/>
  <c r="I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Q22" i="27"/>
  <c r="O22" i="27"/>
  <c r="I22" i="27"/>
  <c r="G22" i="27"/>
  <c r="V20" i="27"/>
  <c r="U20" i="27"/>
  <c r="T20" i="27"/>
  <c r="S20" i="27"/>
  <c r="R20" i="27"/>
  <c r="Q20"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K22" i="26"/>
  <c r="V20" i="26"/>
  <c r="U20" i="26"/>
  <c r="T20" i="26"/>
  <c r="S20" i="26"/>
  <c r="R20" i="26"/>
  <c r="Q20"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Q22" i="24"/>
  <c r="V20" i="24"/>
  <c r="U20" i="24"/>
  <c r="T20" i="24"/>
  <c r="S20" i="24"/>
  <c r="R20" i="24"/>
  <c r="Q20" i="24"/>
  <c r="U18" i="24"/>
  <c r="M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0" i="23"/>
  <c r="U20" i="23"/>
  <c r="T20" i="23"/>
  <c r="S20" i="23"/>
  <c r="R20" i="23"/>
  <c r="Q20"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O22" i="22"/>
  <c r="G22" i="22"/>
  <c r="V20" i="22"/>
  <c r="U20" i="22"/>
  <c r="T20" i="22"/>
  <c r="S20" i="22"/>
  <c r="R20" i="22"/>
  <c r="Q20"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V18" i="21"/>
  <c r="H10" i="19" l="1"/>
  <c r="H24" i="19" s="1"/>
  <c r="T6" i="19"/>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21" i="28"/>
  <c r="T59" i="28"/>
  <c r="U17" i="28"/>
  <c r="U21" i="28"/>
  <c r="U23" i="28" s="1"/>
  <c r="U24" i="28" s="1"/>
  <c r="I4" i="20"/>
  <c r="J4" i="19"/>
  <c r="J18" i="19" s="1"/>
  <c r="I59" i="21"/>
  <c r="J17" i="21"/>
  <c r="J19" i="21" s="1"/>
  <c r="J20" i="21" s="1"/>
  <c r="J21" i="21"/>
  <c r="C59" i="22"/>
  <c r="D21" i="22"/>
  <c r="D23" i="22" s="1"/>
  <c r="D24" i="22" s="1"/>
  <c r="D17" i="22"/>
  <c r="D19" i="22" s="1"/>
  <c r="D20" i="22" s="1"/>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L19" i="22" s="1"/>
  <c r="L20" i="22" s="1"/>
  <c r="G12" i="20"/>
  <c r="H12" i="19"/>
  <c r="H26" i="19" s="1"/>
  <c r="J4" i="20"/>
  <c r="K4" i="19"/>
  <c r="K18" i="19" s="1"/>
  <c r="U63" i="21"/>
  <c r="N63" i="21"/>
  <c r="F63" i="21"/>
  <c r="P59" i="21"/>
  <c r="Q21" i="21"/>
  <c r="Q23" i="21" s="1"/>
  <c r="Q24" i="21" s="1"/>
  <c r="Q17" i="21"/>
  <c r="I17" i="21"/>
  <c r="I21" i="21"/>
  <c r="D59" i="22"/>
  <c r="E21" i="22"/>
  <c r="E17" i="22"/>
  <c r="E19" i="22" s="1"/>
  <c r="E20" i="22" s="1"/>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19" i="22" s="1"/>
  <c r="S21" i="22"/>
  <c r="S23" i="22" s="1"/>
  <c r="S24" i="22" s="1"/>
  <c r="D59" i="23"/>
  <c r="E17" i="23"/>
  <c r="E21" i="23"/>
  <c r="L59" i="23"/>
  <c r="M17" i="23"/>
  <c r="M21" i="23"/>
  <c r="M23" i="23" s="1"/>
  <c r="M24" i="23" s="1"/>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K23" i="28" s="1"/>
  <c r="K24" i="28" s="1"/>
  <c r="R59" i="28"/>
  <c r="S17" i="28"/>
  <c r="S21" i="28"/>
  <c r="S23" i="28" s="1"/>
  <c r="S24" i="28" s="1"/>
  <c r="I59" i="29"/>
  <c r="J17" i="29"/>
  <c r="J19" i="29" s="1"/>
  <c r="J20" i="29" s="1"/>
  <c r="J21" i="29"/>
  <c r="Q59" i="29"/>
  <c r="R21" i="29"/>
  <c r="R23" i="29" s="1"/>
  <c r="R24" i="29" s="1"/>
  <c r="R17" i="29"/>
  <c r="R19" i="29" s="1"/>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F20" i="23" s="1"/>
  <c r="M59" i="23"/>
  <c r="N21" i="23"/>
  <c r="N23" i="23" s="1"/>
  <c r="N24" i="23" s="1"/>
  <c r="N17" i="23"/>
  <c r="N19" i="23" s="1"/>
  <c r="N20" i="23" s="1"/>
  <c r="U59" i="23"/>
  <c r="V21" i="23"/>
  <c r="V23" i="23" s="1"/>
  <c r="V24" i="23" s="1"/>
  <c r="V17" i="23"/>
  <c r="I17" i="24"/>
  <c r="I19" i="24" s="1"/>
  <c r="I20" i="24" s="1"/>
  <c r="I21" i="24"/>
  <c r="I23" i="24" s="1"/>
  <c r="I24" i="24" s="1"/>
  <c r="Q17" i="24"/>
  <c r="Q19" i="24" s="1"/>
  <c r="Q21" i="24"/>
  <c r="Q23" i="24" s="1"/>
  <c r="Q24" i="24" s="1"/>
  <c r="D59" i="26"/>
  <c r="E21" i="26"/>
  <c r="E17" i="26"/>
  <c r="E19" i="26" s="1"/>
  <c r="E20" i="26" s="1"/>
  <c r="L59" i="26"/>
  <c r="M21" i="26"/>
  <c r="M17" i="26"/>
  <c r="M19" i="26" s="1"/>
  <c r="M20" i="26" s="1"/>
  <c r="T59" i="26"/>
  <c r="U21" i="26"/>
  <c r="U23" i="26" s="1"/>
  <c r="U24"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23" i="28" s="1"/>
  <c r="T24" i="28" s="1"/>
  <c r="T17" i="28"/>
  <c r="T19" i="28" s="1"/>
  <c r="J59" i="29"/>
  <c r="K17" i="29"/>
  <c r="K21" i="29"/>
  <c r="K23" i="29" s="1"/>
  <c r="K24" i="29" s="1"/>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O64" i="21" s="1"/>
  <c r="O65" i="21" s="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V23" i="22" s="1"/>
  <c r="V24" i="22" s="1"/>
  <c r="C18" i="22"/>
  <c r="H21" i="23"/>
  <c r="H23" i="23" s="1"/>
  <c r="H24" i="23" s="1"/>
  <c r="H17" i="23"/>
  <c r="P17" i="23"/>
  <c r="P19" i="23" s="1"/>
  <c r="P20" i="23" s="1"/>
  <c r="P21" i="23"/>
  <c r="J59" i="24"/>
  <c r="K21" i="24"/>
  <c r="K23" i="24" s="1"/>
  <c r="K24" i="24" s="1"/>
  <c r="K17" i="24"/>
  <c r="K19" i="24" s="1"/>
  <c r="K20" i="24" s="1"/>
  <c r="R59" i="24"/>
  <c r="S21" i="24"/>
  <c r="S23" i="24" s="1"/>
  <c r="S24" i="24" s="1"/>
  <c r="S17" i="24"/>
  <c r="G21" i="26"/>
  <c r="G23" i="26" s="1"/>
  <c r="G24" i="26" s="1"/>
  <c r="G17" i="26"/>
  <c r="O17" i="26"/>
  <c r="O21" i="26"/>
  <c r="O23" i="26" s="1"/>
  <c r="O24" i="26" s="1"/>
  <c r="E59" i="27"/>
  <c r="F17" i="27"/>
  <c r="F19" i="27" s="1"/>
  <c r="F20" i="27" s="1"/>
  <c r="M59" i="27"/>
  <c r="N17" i="27"/>
  <c r="U59" i="27"/>
  <c r="V17" i="27"/>
  <c r="E59" i="28"/>
  <c r="F17" i="28"/>
  <c r="F19" i="28" s="1"/>
  <c r="F20" i="28" s="1"/>
  <c r="F21" i="28"/>
  <c r="F23" i="28" s="1"/>
  <c r="F24" i="28" s="1"/>
  <c r="M59" i="28"/>
  <c r="N17" i="28"/>
  <c r="N19" i="28" s="1"/>
  <c r="N20" i="28" s="1"/>
  <c r="N21" i="28"/>
  <c r="U59" i="28"/>
  <c r="V17" i="28"/>
  <c r="V21" i="28"/>
  <c r="D59" i="29"/>
  <c r="E17" i="29"/>
  <c r="E21" i="29"/>
  <c r="E23" i="29" s="1"/>
  <c r="E24" i="29" s="1"/>
  <c r="L59" i="29"/>
  <c r="M17" i="29"/>
  <c r="M21" i="29"/>
  <c r="T59" i="29"/>
  <c r="U17" i="29"/>
  <c r="U21" i="29"/>
  <c r="C59" i="30"/>
  <c r="D17" i="30"/>
  <c r="D19" i="30" s="1"/>
  <c r="D20" i="30" s="1"/>
  <c r="D21" i="30"/>
  <c r="D23" i="30" s="1"/>
  <c r="D24" i="30" s="1"/>
  <c r="K59" i="30"/>
  <c r="L17" i="30"/>
  <c r="L19" i="30" s="1"/>
  <c r="L20" i="30" s="1"/>
  <c r="L21" i="30"/>
  <c r="L23" i="30" s="1"/>
  <c r="L24" i="30" s="1"/>
  <c r="S59" i="30"/>
  <c r="T17" i="30"/>
  <c r="T21" i="30"/>
  <c r="T23" i="30" s="1"/>
  <c r="T24" i="30"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7" i="22"/>
  <c r="G19" i="22" s="1"/>
  <c r="G20" i="22" s="1"/>
  <c r="G21" i="22"/>
  <c r="G23" i="22" s="1"/>
  <c r="G24" i="22" s="1"/>
  <c r="O17" i="22"/>
  <c r="O19" i="22" s="1"/>
  <c r="O20" i="22" s="1"/>
  <c r="O21" i="22"/>
  <c r="O23" i="22" s="1"/>
  <c r="O24" i="22" s="1"/>
  <c r="H59" i="23"/>
  <c r="I21" i="23"/>
  <c r="I23" i="23" s="1"/>
  <c r="I24" i="23" s="1"/>
  <c r="I17" i="23"/>
  <c r="P59" i="23"/>
  <c r="Q17" i="23"/>
  <c r="Q21" i="23"/>
  <c r="Q23" i="23" s="1"/>
  <c r="Q24" i="23" s="1"/>
  <c r="C59" i="24"/>
  <c r="D17" i="24"/>
  <c r="D19" i="24" s="1"/>
  <c r="D20" i="24" s="1"/>
  <c r="D21" i="24"/>
  <c r="D23" i="24" s="1"/>
  <c r="D24" i="24" s="1"/>
  <c r="K59" i="24"/>
  <c r="L21" i="24"/>
  <c r="L23" i="24" s="1"/>
  <c r="L24" i="24" s="1"/>
  <c r="L17" i="24"/>
  <c r="L19" i="24" s="1"/>
  <c r="L20" i="24" s="1"/>
  <c r="S59" i="24"/>
  <c r="T21" i="24"/>
  <c r="T23" i="24" s="1"/>
  <c r="T24" i="24" s="1"/>
  <c r="T17" i="24"/>
  <c r="T19" i="24" s="1"/>
  <c r="H21" i="26"/>
  <c r="H23" i="26" s="1"/>
  <c r="H24" i="26" s="1"/>
  <c r="H17" i="26"/>
  <c r="P21" i="26"/>
  <c r="P23" i="26" s="1"/>
  <c r="P24" i="26" s="1"/>
  <c r="P17" i="26"/>
  <c r="P19" i="26" s="1"/>
  <c r="P20" i="26" s="1"/>
  <c r="F59" i="28"/>
  <c r="G17" i="28"/>
  <c r="G19" i="28" s="1"/>
  <c r="G20" i="28" s="1"/>
  <c r="G21" i="28"/>
  <c r="G23" i="28" s="1"/>
  <c r="G24" i="28" s="1"/>
  <c r="N59" i="28"/>
  <c r="O17" i="28"/>
  <c r="O19" i="28" s="1"/>
  <c r="O20" i="28" s="1"/>
  <c r="O21" i="28"/>
  <c r="O23" i="28" s="1"/>
  <c r="O24" i="28" s="1"/>
  <c r="E59" i="29"/>
  <c r="F17" i="29"/>
  <c r="F19" i="29" s="1"/>
  <c r="F20" i="29" s="1"/>
  <c r="F21" i="29"/>
  <c r="M59" i="29"/>
  <c r="N17" i="29"/>
  <c r="N19" i="29" s="1"/>
  <c r="N20" i="29" s="1"/>
  <c r="N21" i="29"/>
  <c r="N23" i="29" s="1"/>
  <c r="N24" i="29" s="1"/>
  <c r="U59" i="29"/>
  <c r="V17" i="29"/>
  <c r="V21" i="29"/>
  <c r="V23" i="29" s="1"/>
  <c r="V24" i="29" s="1"/>
  <c r="D59" i="30"/>
  <c r="E17" i="30"/>
  <c r="E21" i="30"/>
  <c r="E23" i="30" s="1"/>
  <c r="E24" i="30" s="1"/>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17" i="22"/>
  <c r="H19" i="22" s="1"/>
  <c r="H20" i="22" s="1"/>
  <c r="I59" i="23"/>
  <c r="J21" i="23"/>
  <c r="J23" i="23" s="1"/>
  <c r="J24" i="23" s="1"/>
  <c r="J17" i="23"/>
  <c r="J19" i="23" s="1"/>
  <c r="J20" i="23" s="1"/>
  <c r="Q59" i="23"/>
  <c r="R21" i="23"/>
  <c r="R17" i="23"/>
  <c r="D59" i="24"/>
  <c r="E17" i="24"/>
  <c r="E21" i="24"/>
  <c r="E23" i="24" s="1"/>
  <c r="E24" i="24" s="1"/>
  <c r="L59" i="24"/>
  <c r="M17" i="24"/>
  <c r="M19" i="24" s="1"/>
  <c r="M20" i="24" s="1"/>
  <c r="M21" i="24"/>
  <c r="M23" i="24" s="1"/>
  <c r="M24" i="24" s="1"/>
  <c r="T59" i="24"/>
  <c r="U21" i="24"/>
  <c r="U17" i="24"/>
  <c r="H59" i="26"/>
  <c r="I17" i="26"/>
  <c r="I19" i="26" s="1"/>
  <c r="I20" i="26" s="1"/>
  <c r="I21" i="26"/>
  <c r="I23" i="26" s="1"/>
  <c r="I24" i="26" s="1"/>
  <c r="P59" i="26"/>
  <c r="Q17" i="26"/>
  <c r="Q19" i="26" s="1"/>
  <c r="Q21" i="26"/>
  <c r="E63" i="26"/>
  <c r="H17" i="27"/>
  <c r="H19" i="27" s="1"/>
  <c r="H20" i="27" s="1"/>
  <c r="P17" i="27"/>
  <c r="P19" i="27" s="1"/>
  <c r="P20" i="27" s="1"/>
  <c r="H21" i="28"/>
  <c r="H23" i="28" s="1"/>
  <c r="H24" i="28" s="1"/>
  <c r="H17" i="28"/>
  <c r="P21" i="28"/>
  <c r="P23" i="28" s="1"/>
  <c r="P24" i="28" s="1"/>
  <c r="P17" i="28"/>
  <c r="P19" i="28" s="1"/>
  <c r="P20" i="28" s="1"/>
  <c r="G17" i="29"/>
  <c r="G21" i="29"/>
  <c r="G23" i="29" s="1"/>
  <c r="G24" i="29" s="1"/>
  <c r="O17" i="29"/>
  <c r="O19" i="29" s="1"/>
  <c r="O20" i="29" s="1"/>
  <c r="O21" i="29"/>
  <c r="E59" i="30"/>
  <c r="F21" i="30"/>
  <c r="F23" i="30" s="1"/>
  <c r="F24" i="30" s="1"/>
  <c r="F17" i="30"/>
  <c r="F19" i="30" s="1"/>
  <c r="F20" i="30" s="1"/>
  <c r="M59" i="30"/>
  <c r="N21" i="30"/>
  <c r="N17" i="30"/>
  <c r="N19" i="30" s="1"/>
  <c r="N20" i="30" s="1"/>
  <c r="U59" i="30"/>
  <c r="V21" i="30"/>
  <c r="V23" i="30" s="1"/>
  <c r="V24" i="30" s="1"/>
  <c r="V17" i="30"/>
  <c r="V19" i="30"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P19" i="22" s="1"/>
  <c r="P20" i="22" s="1"/>
  <c r="T59" i="21"/>
  <c r="T64" i="21" s="1"/>
  <c r="T65" i="21" s="1"/>
  <c r="U17" i="21"/>
  <c r="U19" i="21" s="1"/>
  <c r="U21" i="21"/>
  <c r="U23" i="21" s="1"/>
  <c r="U24" i="21" s="1"/>
  <c r="M17" i="21"/>
  <c r="M19" i="21" s="1"/>
  <c r="M20" i="21" s="1"/>
  <c r="M21" i="21"/>
  <c r="M23" i="21" s="1"/>
  <c r="M24" i="21" s="1"/>
  <c r="E17" i="21"/>
  <c r="E21" i="21"/>
  <c r="E23" i="21" s="1"/>
  <c r="E24" i="21" s="1"/>
  <c r="H59" i="22"/>
  <c r="I17" i="22"/>
  <c r="I19" i="22" s="1"/>
  <c r="I20" i="22" s="1"/>
  <c r="I21" i="22"/>
  <c r="I23" i="22" s="1"/>
  <c r="I24" i="22" s="1"/>
  <c r="P59" i="22"/>
  <c r="Q17" i="22"/>
  <c r="Q19" i="22" s="1"/>
  <c r="Q21" i="22"/>
  <c r="J59" i="23"/>
  <c r="K17" i="23"/>
  <c r="K19" i="23" s="1"/>
  <c r="K20" i="23" s="1"/>
  <c r="K21" i="23"/>
  <c r="K23" i="23" s="1"/>
  <c r="K24" i="23" s="1"/>
  <c r="R59" i="23"/>
  <c r="S17" i="23"/>
  <c r="S19" i="23" s="1"/>
  <c r="S21" i="23"/>
  <c r="E59" i="24"/>
  <c r="F21" i="24"/>
  <c r="F23" i="24" s="1"/>
  <c r="F24" i="24" s="1"/>
  <c r="F17" i="24"/>
  <c r="M59" i="24"/>
  <c r="N21" i="24"/>
  <c r="N23" i="24" s="1"/>
  <c r="N24" i="24" s="1"/>
  <c r="N17" i="24"/>
  <c r="N19" i="24" s="1"/>
  <c r="N20"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P21" i="29"/>
  <c r="P23" i="29" s="1"/>
  <c r="P24" i="29" s="1"/>
  <c r="P17" i="29"/>
  <c r="G21" i="30"/>
  <c r="G17" i="30"/>
  <c r="O21" i="30"/>
  <c r="O23" i="30" s="1"/>
  <c r="O24" i="30" s="1"/>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21" i="23"/>
  <c r="T23" i="23" s="1"/>
  <c r="T24" i="23" s="1"/>
  <c r="G17" i="24"/>
  <c r="G19" i="24" s="1"/>
  <c r="G20" i="24" s="1"/>
  <c r="G21" i="24"/>
  <c r="G23" i="24" s="1"/>
  <c r="G24" i="24" s="1"/>
  <c r="O17" i="24"/>
  <c r="O21" i="24"/>
  <c r="O23" i="24" s="1"/>
  <c r="O24" i="24" s="1"/>
  <c r="J59" i="26"/>
  <c r="K17" i="26"/>
  <c r="K19" i="26" s="1"/>
  <c r="K20" i="26" s="1"/>
  <c r="K21" i="26"/>
  <c r="K23" i="26" s="1"/>
  <c r="K24" i="26" s="1"/>
  <c r="R59" i="26"/>
  <c r="S17" i="26"/>
  <c r="S19" i="26" s="1"/>
  <c r="S21" i="26"/>
  <c r="S23" i="26" s="1"/>
  <c r="S24" i="26" s="1"/>
  <c r="M63" i="26"/>
  <c r="I59" i="27"/>
  <c r="J17" i="27"/>
  <c r="J19" i="27" s="1"/>
  <c r="J20" i="27" s="1"/>
  <c r="Q59" i="27"/>
  <c r="R17" i="27"/>
  <c r="R19" i="27" s="1"/>
  <c r="I59" i="28"/>
  <c r="J17" i="28"/>
  <c r="J19" i="28" s="1"/>
  <c r="J20" i="28" s="1"/>
  <c r="J21" i="28"/>
  <c r="J23" i="28" s="1"/>
  <c r="J24" i="28" s="1"/>
  <c r="Q59" i="28"/>
  <c r="R21" i="28"/>
  <c r="R23" i="28" s="1"/>
  <c r="R24" i="28" s="1"/>
  <c r="R17" i="28"/>
  <c r="I21" i="29"/>
  <c r="I23" i="29" s="1"/>
  <c r="I24" i="29" s="1"/>
  <c r="I17" i="29"/>
  <c r="I19" i="29" s="1"/>
  <c r="I20" i="29" s="1"/>
  <c r="Q21" i="29"/>
  <c r="Q23" i="29" s="1"/>
  <c r="Q24" i="29" s="1"/>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K58" i="21"/>
  <c r="K61" i="21" s="1"/>
  <c r="K64" i="21" s="1"/>
  <c r="R19" i="24"/>
  <c r="I21" i="27"/>
  <c r="I23" i="27" s="1"/>
  <c r="I24" i="27" s="1"/>
  <c r="Q21" i="27"/>
  <c r="R58" i="21"/>
  <c r="R61" i="21" s="1"/>
  <c r="R64" i="21" s="1"/>
  <c r="R65" i="21" s="1"/>
  <c r="O57" i="21"/>
  <c r="A43" i="21"/>
  <c r="J58" i="21"/>
  <c r="J61" i="21" s="1"/>
  <c r="E19" i="21"/>
  <c r="E20" i="21" s="1"/>
  <c r="D58" i="29"/>
  <c r="D61" i="29" s="1"/>
  <c r="G21" i="27"/>
  <c r="G23" i="27" s="1"/>
  <c r="G24" i="27" s="1"/>
  <c r="O21" i="27"/>
  <c r="O23" i="27" s="1"/>
  <c r="O24" i="27" s="1"/>
  <c r="D58" i="30"/>
  <c r="D61" i="30" s="1"/>
  <c r="D64" i="30" s="1"/>
  <c r="L58" i="30"/>
  <c r="L61" i="30" s="1"/>
  <c r="R58" i="23"/>
  <c r="R61" i="23" s="1"/>
  <c r="H21" i="27"/>
  <c r="H23" i="27" s="1"/>
  <c r="H24" i="27" s="1"/>
  <c r="P21" i="27"/>
  <c r="J58" i="22"/>
  <c r="J61" i="22" s="1"/>
  <c r="J58" i="26"/>
  <c r="J61" i="26" s="1"/>
  <c r="R19" i="23"/>
  <c r="J58" i="27"/>
  <c r="J61" i="27" s="1"/>
  <c r="J64" i="27" s="1"/>
  <c r="R58" i="27"/>
  <c r="R61" i="27" s="1"/>
  <c r="R64" i="27" s="1"/>
  <c r="R65" i="27" s="1"/>
  <c r="R58" i="28"/>
  <c r="R61" i="28" s="1"/>
  <c r="F58" i="22"/>
  <c r="F61" i="22" s="1"/>
  <c r="N58" i="22"/>
  <c r="N61" i="22" s="1"/>
  <c r="F58" i="23"/>
  <c r="F61" i="23" s="1"/>
  <c r="N58" i="23"/>
  <c r="N61" i="23" s="1"/>
  <c r="L21" i="27"/>
  <c r="L23" i="27" s="1"/>
  <c r="L24" i="27" s="1"/>
  <c r="T21" i="27"/>
  <c r="H57" i="29"/>
  <c r="P58" i="21"/>
  <c r="P61" i="21" s="1"/>
  <c r="H58" i="21"/>
  <c r="H61" i="21" s="1"/>
  <c r="N59" i="23"/>
  <c r="R58" i="26"/>
  <c r="R61" i="26" s="1"/>
  <c r="R57" i="21"/>
  <c r="H58" i="22"/>
  <c r="H61" i="22" s="1"/>
  <c r="P58" i="22"/>
  <c r="P61" i="22" s="1"/>
  <c r="P64" i="22" s="1"/>
  <c r="P65" i="22" s="1"/>
  <c r="F59" i="22"/>
  <c r="K58" i="29"/>
  <c r="K61" i="29" s="1"/>
  <c r="I58" i="23"/>
  <c r="I61" i="23" s="1"/>
  <c r="Q58" i="23"/>
  <c r="Q61" i="23" s="1"/>
  <c r="L58" i="29"/>
  <c r="L61" i="29" s="1"/>
  <c r="T58" i="29"/>
  <c r="T61" i="29" s="1"/>
  <c r="T64" i="29" s="1"/>
  <c r="T65" i="29" s="1"/>
  <c r="Q23" i="30"/>
  <c r="Q24" i="30" s="1"/>
  <c r="U23" i="30"/>
  <c r="U24" i="30" s="1"/>
  <c r="J58" i="28"/>
  <c r="J61" i="28" s="1"/>
  <c r="J64" i="28" s="1"/>
  <c r="R58" i="22"/>
  <c r="R61" i="22" s="1"/>
  <c r="R64" i="22" s="1"/>
  <c r="R65" i="22" s="1"/>
  <c r="J58" i="23"/>
  <c r="J61" i="23" s="1"/>
  <c r="J64" i="23" s="1"/>
  <c r="J65" i="23" s="1"/>
  <c r="J58" i="24"/>
  <c r="J61" i="24" s="1"/>
  <c r="J64" i="24" s="1"/>
  <c r="J65" i="24" s="1"/>
  <c r="R58" i="24"/>
  <c r="R61" i="24" s="1"/>
  <c r="F57" i="24"/>
  <c r="T58" i="30"/>
  <c r="T61" i="30" s="1"/>
  <c r="T64" i="30" s="1"/>
  <c r="T65" i="30" s="1"/>
  <c r="C58" i="23"/>
  <c r="C61" i="23" s="1"/>
  <c r="C64" i="23" s="1"/>
  <c r="K58" i="23"/>
  <c r="K61" i="23" s="1"/>
  <c r="S58" i="23"/>
  <c r="S61" i="23" s="1"/>
  <c r="F58" i="26"/>
  <c r="F61" i="26" s="1"/>
  <c r="D58" i="27"/>
  <c r="D61" i="27" s="1"/>
  <c r="D64" i="27" s="1"/>
  <c r="D65" i="27" s="1"/>
  <c r="L58" i="27"/>
  <c r="L61" i="27" s="1"/>
  <c r="T58" i="27"/>
  <c r="T61" i="27" s="1"/>
  <c r="T64" i="27" s="1"/>
  <c r="T65" i="27" s="1"/>
  <c r="J58" i="30"/>
  <c r="J61" i="30" s="1"/>
  <c r="R58" i="30"/>
  <c r="R61" i="30" s="1"/>
  <c r="R64" i="30" s="1"/>
  <c r="R65" i="30" s="1"/>
  <c r="P57" i="30"/>
  <c r="J57" i="21"/>
  <c r="H59" i="21"/>
  <c r="Q23" i="22"/>
  <c r="Q24" i="22" s="1"/>
  <c r="R21" i="27"/>
  <c r="R23" i="27" s="1"/>
  <c r="E58" i="27"/>
  <c r="E61" i="27" s="1"/>
  <c r="M58" i="27"/>
  <c r="M61" i="27" s="1"/>
  <c r="U58" i="27"/>
  <c r="U61" i="27" s="1"/>
  <c r="I58" i="29"/>
  <c r="I61" i="29" s="1"/>
  <c r="I64" i="29" s="1"/>
  <c r="I65" i="29" s="1"/>
  <c r="Q58" i="29"/>
  <c r="Q61" i="29" s="1"/>
  <c r="Q64" i="29" s="1"/>
  <c r="Q65"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R65" i="29" s="1"/>
  <c r="P57" i="29"/>
  <c r="G58" i="30"/>
  <c r="G61" i="30" s="1"/>
  <c r="O58" i="30"/>
  <c r="O61" i="30" s="1"/>
  <c r="Q57" i="30"/>
  <c r="A36" i="22"/>
  <c r="G58" i="27"/>
  <c r="G61" i="27" s="1"/>
  <c r="T58" i="28"/>
  <c r="T61" i="28" s="1"/>
  <c r="T64" i="28" s="1"/>
  <c r="T65" i="28" s="1"/>
  <c r="C58" i="29"/>
  <c r="C61" i="29" s="1"/>
  <c r="C64" i="29" s="1"/>
  <c r="H58" i="30"/>
  <c r="H61" i="30" s="1"/>
  <c r="H64" i="30" s="1"/>
  <c r="N59" i="30"/>
  <c r="K19" i="21"/>
  <c r="K20" i="21" s="1"/>
  <c r="Q57" i="21"/>
  <c r="B58" i="21"/>
  <c r="B61" i="21" s="1"/>
  <c r="I58" i="22"/>
  <c r="I61" i="22" s="1"/>
  <c r="I64" i="22" s="1"/>
  <c r="I65" i="22" s="1"/>
  <c r="Q58" i="22"/>
  <c r="Q61" i="22" s="1"/>
  <c r="D58" i="23"/>
  <c r="D61" i="23" s="1"/>
  <c r="L58" i="23"/>
  <c r="L61" i="23" s="1"/>
  <c r="L64" i="23" s="1"/>
  <c r="L65"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Q65" i="30" s="1"/>
  <c r="P59" i="30"/>
  <c r="L58" i="24"/>
  <c r="L61" i="24" s="1"/>
  <c r="P58" i="26"/>
  <c r="P61" i="26" s="1"/>
  <c r="F59" i="26"/>
  <c r="O58" i="27"/>
  <c r="O61" i="27" s="1"/>
  <c r="A38" i="21"/>
  <c r="F57" i="22"/>
  <c r="N59" i="22"/>
  <c r="E58" i="23"/>
  <c r="E61" i="23" s="1"/>
  <c r="E64" i="23" s="1"/>
  <c r="M58" i="23"/>
  <c r="M61" i="23" s="1"/>
  <c r="U58" i="23"/>
  <c r="U61" i="23" s="1"/>
  <c r="U64" i="23" s="1"/>
  <c r="U65" i="23" s="1"/>
  <c r="V19" i="23"/>
  <c r="F58" i="24"/>
  <c r="F61" i="24" s="1"/>
  <c r="N58" i="24"/>
  <c r="N61" i="24" s="1"/>
  <c r="F59" i="24"/>
  <c r="I58" i="27"/>
  <c r="I61" i="27" s="1"/>
  <c r="I64" i="27" s="1"/>
  <c r="Q58" i="27"/>
  <c r="Q61" i="27" s="1"/>
  <c r="Q64" i="27" s="1"/>
  <c r="Q65" i="27" s="1"/>
  <c r="H57" i="27"/>
  <c r="F59" i="27"/>
  <c r="F58" i="28"/>
  <c r="F61" i="28" s="1"/>
  <c r="N58" i="28"/>
  <c r="N61" i="28" s="1"/>
  <c r="E58" i="29"/>
  <c r="E61" i="29" s="1"/>
  <c r="M58" i="29"/>
  <c r="M61" i="29" s="1"/>
  <c r="U58" i="29"/>
  <c r="U61" i="29" s="1"/>
  <c r="F57" i="30"/>
  <c r="N58" i="26"/>
  <c r="N61" i="26" s="1"/>
  <c r="T58" i="24"/>
  <c r="T61" i="24" s="1"/>
  <c r="T64" i="24" s="1"/>
  <c r="T65" i="24" s="1"/>
  <c r="H58" i="26"/>
  <c r="H61" i="26" s="1"/>
  <c r="H64" i="26" s="1"/>
  <c r="L58" i="28"/>
  <c r="L61" i="28" s="1"/>
  <c r="S58" i="29"/>
  <c r="S61" i="29" s="1"/>
  <c r="S64" i="29" s="1"/>
  <c r="S65" i="29" s="1"/>
  <c r="P19" i="21"/>
  <c r="P20" i="21" s="1"/>
  <c r="H23" i="22"/>
  <c r="H24" i="22" s="1"/>
  <c r="P23" i="22"/>
  <c r="P24" i="22" s="1"/>
  <c r="C58" i="22"/>
  <c r="C61" i="22" s="1"/>
  <c r="C64" i="22" s="1"/>
  <c r="K58" i="22"/>
  <c r="K61" i="22" s="1"/>
  <c r="K64" i="22" s="1"/>
  <c r="S58" i="22"/>
  <c r="S61" i="22" s="1"/>
  <c r="S64" i="22" s="1"/>
  <c r="S65" i="22" s="1"/>
  <c r="F57" i="23"/>
  <c r="G58" i="24"/>
  <c r="G61" i="24" s="1"/>
  <c r="O58" i="24"/>
  <c r="O61" i="24" s="1"/>
  <c r="N59" i="24"/>
  <c r="C58" i="26"/>
  <c r="C61" i="26" s="1"/>
  <c r="C64" i="26" s="1"/>
  <c r="C65" i="26" s="1"/>
  <c r="K58" i="26"/>
  <c r="K61" i="26" s="1"/>
  <c r="S58" i="26"/>
  <c r="S61" i="26" s="1"/>
  <c r="S64" i="26" s="1"/>
  <c r="S65"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65" i="24" s="1"/>
  <c r="D58" i="28"/>
  <c r="D61" i="28" s="1"/>
  <c r="D64" i="28" s="1"/>
  <c r="P58" i="30"/>
  <c r="P61" i="30" s="1"/>
  <c r="Q58" i="21"/>
  <c r="Q61" i="21" s="1"/>
  <c r="Q64" i="21" s="1"/>
  <c r="Q65" i="21" s="1"/>
  <c r="I58" i="21"/>
  <c r="I61" i="21" s="1"/>
  <c r="D58" i="22"/>
  <c r="D61" i="22" s="1"/>
  <c r="L58" i="22"/>
  <c r="L61" i="22" s="1"/>
  <c r="T58" i="22"/>
  <c r="T61" i="22" s="1"/>
  <c r="T64" i="22" s="1"/>
  <c r="T65" i="22" s="1"/>
  <c r="A37" i="22"/>
  <c r="N57" i="22"/>
  <c r="G58" i="23"/>
  <c r="G61" i="23" s="1"/>
  <c r="O58" i="23"/>
  <c r="O61" i="23" s="1"/>
  <c r="N57" i="23"/>
  <c r="H58" i="24"/>
  <c r="H61" i="24" s="1"/>
  <c r="P58" i="24"/>
  <c r="P61" i="24" s="1"/>
  <c r="Q23" i="26"/>
  <c r="Q24" i="26" s="1"/>
  <c r="D58" i="26"/>
  <c r="D61" i="26" s="1"/>
  <c r="L58" i="26"/>
  <c r="L61" i="26" s="1"/>
  <c r="L64" i="26" s="1"/>
  <c r="L65" i="26" s="1"/>
  <c r="T58" i="26"/>
  <c r="T61" i="26" s="1"/>
  <c r="F57" i="26"/>
  <c r="C58" i="27"/>
  <c r="C61" i="27" s="1"/>
  <c r="C64" i="27" s="1"/>
  <c r="K58" i="27"/>
  <c r="K61" i="27" s="1"/>
  <c r="K64" i="27" s="1"/>
  <c r="K65" i="27" s="1"/>
  <c r="S58" i="27"/>
  <c r="S61" i="27" s="1"/>
  <c r="S64" i="27" s="1"/>
  <c r="S65" i="27" s="1"/>
  <c r="P57" i="27"/>
  <c r="N59" i="27"/>
  <c r="H58" i="28"/>
  <c r="H61" i="28" s="1"/>
  <c r="P58" i="28"/>
  <c r="P61" i="28" s="1"/>
  <c r="N57" i="28"/>
  <c r="L23" i="29"/>
  <c r="L24" i="29" s="1"/>
  <c r="T23" i="29"/>
  <c r="T24" i="29" s="1"/>
  <c r="G58" i="29"/>
  <c r="G61" i="29" s="1"/>
  <c r="O58" i="29"/>
  <c r="O61" i="29" s="1"/>
  <c r="P59" i="29"/>
  <c r="I57" i="30"/>
  <c r="G57" i="21"/>
  <c r="J19" i="22"/>
  <c r="J20" i="22" s="1"/>
  <c r="E58" i="22"/>
  <c r="E61" i="22" s="1"/>
  <c r="M58" i="22"/>
  <c r="M61" i="22" s="1"/>
  <c r="M64" i="22" s="1"/>
  <c r="U58" i="22"/>
  <c r="U61" i="22" s="1"/>
  <c r="A45" i="22"/>
  <c r="O57" i="22"/>
  <c r="H58" i="23"/>
  <c r="H61" i="23" s="1"/>
  <c r="H64" i="23" s="1"/>
  <c r="H65" i="23" s="1"/>
  <c r="P58" i="23"/>
  <c r="P61" i="23" s="1"/>
  <c r="P64" i="23" s="1"/>
  <c r="P65" i="23" s="1"/>
  <c r="I58" i="24"/>
  <c r="I61" i="24" s="1"/>
  <c r="Q58" i="24"/>
  <c r="Q61" i="24" s="1"/>
  <c r="Q64" i="24" s="1"/>
  <c r="Q65" i="24" s="1"/>
  <c r="E58" i="26"/>
  <c r="E61" i="26" s="1"/>
  <c r="M58" i="26"/>
  <c r="M61" i="26" s="1"/>
  <c r="M64" i="26" s="1"/>
  <c r="U58" i="26"/>
  <c r="U61" i="26" s="1"/>
  <c r="U64" i="26" s="1"/>
  <c r="N57" i="26"/>
  <c r="P59" i="27"/>
  <c r="I58" i="28"/>
  <c r="I61" i="28" s="1"/>
  <c r="Q58" i="28"/>
  <c r="Q61" i="28" s="1"/>
  <c r="Q64" i="28" s="1"/>
  <c r="Q65" i="28" s="1"/>
  <c r="H58" i="29"/>
  <c r="H61" i="29" s="1"/>
  <c r="P58" i="29"/>
  <c r="P61" i="29" s="1"/>
  <c r="E58" i="30"/>
  <c r="E61" i="30" s="1"/>
  <c r="E64" i="30" s="1"/>
  <c r="M58" i="30"/>
  <c r="M61" i="30" s="1"/>
  <c r="U58" i="30"/>
  <c r="U61" i="30" s="1"/>
  <c r="U64" i="30" s="1"/>
  <c r="N57" i="30"/>
  <c r="F59" i="30"/>
  <c r="B58" i="30"/>
  <c r="B61" i="30" s="1"/>
  <c r="B58" i="24"/>
  <c r="B61"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23" i="30"/>
  <c r="H24" i="30" s="1"/>
  <c r="G23" i="30"/>
  <c r="G24" i="30" s="1"/>
  <c r="R19" i="30"/>
  <c r="F63" i="30"/>
  <c r="N63" i="30"/>
  <c r="S19" i="30"/>
  <c r="S23" i="30"/>
  <c r="S24" i="30" s="1"/>
  <c r="A31" i="30"/>
  <c r="A33" i="30"/>
  <c r="A39" i="30"/>
  <c r="A41" i="30"/>
  <c r="A47" i="30"/>
  <c r="A49" i="30"/>
  <c r="G57" i="30"/>
  <c r="O57" i="30"/>
  <c r="G59" i="30"/>
  <c r="G64" i="30" s="1"/>
  <c r="G65" i="30" s="1"/>
  <c r="O59" i="30"/>
  <c r="G63" i="30"/>
  <c r="O63" i="30"/>
  <c r="P63" i="30"/>
  <c r="I63" i="30"/>
  <c r="Q63" i="30"/>
  <c r="T19" i="30"/>
  <c r="E19" i="30"/>
  <c r="E20" i="30" s="1"/>
  <c r="N23" i="30"/>
  <c r="N24" i="30" s="1"/>
  <c r="B63" i="30"/>
  <c r="J63" i="30"/>
  <c r="R63" i="30"/>
  <c r="G19" i="30"/>
  <c r="G20" i="30" s="1"/>
  <c r="A32" i="30"/>
  <c r="A34" i="30"/>
  <c r="A40" i="30"/>
  <c r="A42" i="30"/>
  <c r="A48" i="30"/>
  <c r="A50" i="30"/>
  <c r="C63" i="30"/>
  <c r="K63" i="30"/>
  <c r="S63" i="30"/>
  <c r="P19" i="30"/>
  <c r="P20" i="30" s="1"/>
  <c r="D63" i="30"/>
  <c r="L63" i="30"/>
  <c r="T63" i="30"/>
  <c r="H63" i="30"/>
  <c r="Q19" i="30"/>
  <c r="E63" i="30"/>
  <c r="M63" i="30"/>
  <c r="O23" i="29"/>
  <c r="O24" i="29" s="1"/>
  <c r="T19" i="29"/>
  <c r="P63" i="29"/>
  <c r="J23" i="29"/>
  <c r="J24" i="29" s="1"/>
  <c r="F57" i="29"/>
  <c r="N57" i="29"/>
  <c r="F59" i="29"/>
  <c r="N59" i="29"/>
  <c r="F63" i="29"/>
  <c r="N63" i="29"/>
  <c r="H63" i="29"/>
  <c r="K19" i="29"/>
  <c r="K20" i="29" s="1"/>
  <c r="S19" i="29"/>
  <c r="S23" i="29"/>
  <c r="S24" i="29" s="1"/>
  <c r="A31" i="29"/>
  <c r="A33" i="29"/>
  <c r="A39" i="29"/>
  <c r="A41" i="29"/>
  <c r="A47" i="29"/>
  <c r="A49" i="29"/>
  <c r="G57" i="29"/>
  <c r="O57" i="29"/>
  <c r="G59" i="29"/>
  <c r="O59" i="29"/>
  <c r="G63" i="29"/>
  <c r="O63" i="29"/>
  <c r="E19" i="29"/>
  <c r="E20" i="29" s="1"/>
  <c r="M19" i="29"/>
  <c r="M20" i="29" s="1"/>
  <c r="U19" i="29"/>
  <c r="M23" i="29"/>
  <c r="M24" i="29" s="1"/>
  <c r="U23" i="29"/>
  <c r="U24" i="29" s="1"/>
  <c r="I57" i="29"/>
  <c r="Q57" i="29"/>
  <c r="I63" i="29"/>
  <c r="Q63" i="29"/>
  <c r="V19" i="29"/>
  <c r="F23" i="29"/>
  <c r="F24" i="29" s="1"/>
  <c r="B63" i="29"/>
  <c r="J63" i="29"/>
  <c r="R63" i="29"/>
  <c r="L19" i="29"/>
  <c r="L20" i="29" s="1"/>
  <c r="G19" i="29"/>
  <c r="G20" i="29" s="1"/>
  <c r="A32" i="29"/>
  <c r="A34" i="29"/>
  <c r="A40" i="29"/>
  <c r="A42" i="29"/>
  <c r="A48" i="29"/>
  <c r="A50" i="29"/>
  <c r="C63" i="29"/>
  <c r="K63" i="29"/>
  <c r="S63" i="29"/>
  <c r="H19" i="29"/>
  <c r="H20" i="29" s="1"/>
  <c r="P19" i="29"/>
  <c r="P20" i="29" s="1"/>
  <c r="D63" i="29"/>
  <c r="L63" i="29"/>
  <c r="T63" i="29"/>
  <c r="E63" i="29"/>
  <c r="M63" i="29"/>
  <c r="K19" i="28"/>
  <c r="K20" i="28" s="1"/>
  <c r="S19" i="28"/>
  <c r="A31" i="28"/>
  <c r="A33" i="28"/>
  <c r="A37" i="28"/>
  <c r="A39" i="28"/>
  <c r="A41" i="28"/>
  <c r="A45" i="28"/>
  <c r="A47" i="28"/>
  <c r="A49" i="28"/>
  <c r="G57" i="28"/>
  <c r="O57" i="28"/>
  <c r="G59" i="28"/>
  <c r="O59" i="28"/>
  <c r="G63" i="28"/>
  <c r="O63" i="28"/>
  <c r="L19" i="28"/>
  <c r="L20" i="28" s="1"/>
  <c r="L23" i="28"/>
  <c r="L24" i="28" s="1"/>
  <c r="H59" i="28"/>
  <c r="P59" i="28"/>
  <c r="H63" i="28"/>
  <c r="P63" i="28"/>
  <c r="M19" i="28"/>
  <c r="M20" i="28" s="1"/>
  <c r="U19" i="28"/>
  <c r="M23" i="28"/>
  <c r="M24" i="28" s="1"/>
  <c r="I57" i="28"/>
  <c r="Q57" i="28"/>
  <c r="I63" i="28"/>
  <c r="Q63" i="28"/>
  <c r="R19" i="28"/>
  <c r="V19" i="28"/>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T23" i="27"/>
  <c r="J21" i="27"/>
  <c r="J23" i="27" s="1"/>
  <c r="J24" i="27" s="1"/>
  <c r="F63" i="27"/>
  <c r="N63" i="27"/>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N20" i="27" s="1"/>
  <c r="V19" i="27"/>
  <c r="F21" i="27"/>
  <c r="F23" i="27" s="1"/>
  <c r="F24" i="27" s="1"/>
  <c r="N21" i="27"/>
  <c r="N23" i="27" s="1"/>
  <c r="N24" i="27" s="1"/>
  <c r="V21" i="27"/>
  <c r="V23" i="27" s="1"/>
  <c r="B63" i="27"/>
  <c r="J63" i="27"/>
  <c r="R63" i="27"/>
  <c r="A32" i="27"/>
  <c r="A34" i="27"/>
  <c r="A40" i="27"/>
  <c r="A42" i="27"/>
  <c r="A48" i="27"/>
  <c r="A50" i="27"/>
  <c r="C63" i="27"/>
  <c r="K63" i="27"/>
  <c r="S63" i="27"/>
  <c r="L19" i="27"/>
  <c r="L20" i="27" s="1"/>
  <c r="D63" i="27"/>
  <c r="L63" i="27"/>
  <c r="T63" i="27"/>
  <c r="H63" i="27"/>
  <c r="Q19" i="27"/>
  <c r="E63" i="27"/>
  <c r="M63" i="27"/>
  <c r="A31" i="26"/>
  <c r="A33" i="26"/>
  <c r="A37" i="26"/>
  <c r="A39" i="26"/>
  <c r="A41" i="26"/>
  <c r="A45" i="26"/>
  <c r="A47" i="26"/>
  <c r="A49" i="26"/>
  <c r="G57" i="26"/>
  <c r="O57" i="26"/>
  <c r="G59" i="26"/>
  <c r="O59" i="26"/>
  <c r="G63" i="26"/>
  <c r="O63" i="26"/>
  <c r="L19" i="26"/>
  <c r="L20" i="26" s="1"/>
  <c r="T19" i="26"/>
  <c r="L23" i="26"/>
  <c r="L24" i="26" s="1"/>
  <c r="T23" i="26"/>
  <c r="T24" i="26" s="1"/>
  <c r="H63" i="26"/>
  <c r="P63" i="26"/>
  <c r="E23" i="26"/>
  <c r="E24" i="26" s="1"/>
  <c r="M23" i="26"/>
  <c r="M24" i="26" s="1"/>
  <c r="I57" i="26"/>
  <c r="Q57" i="26"/>
  <c r="I59" i="26"/>
  <c r="I64" i="26" s="1"/>
  <c r="Q59" i="26"/>
  <c r="I63" i="26"/>
  <c r="Q63" i="26"/>
  <c r="N19" i="26"/>
  <c r="N20" i="26" s="1"/>
  <c r="N23" i="26"/>
  <c r="N24" i="26" s="1"/>
  <c r="V23" i="26"/>
  <c r="V24" i="26" s="1"/>
  <c r="B63" i="26"/>
  <c r="J63" i="26"/>
  <c r="R63" i="26"/>
  <c r="G19" i="26"/>
  <c r="G20" i="26" s="1"/>
  <c r="O19" i="26"/>
  <c r="O20" i="26" s="1"/>
  <c r="A32" i="26"/>
  <c r="A34" i="26"/>
  <c r="A40" i="26"/>
  <c r="A42" i="26"/>
  <c r="A48" i="26"/>
  <c r="A50" i="26"/>
  <c r="C63" i="26"/>
  <c r="K63" i="26"/>
  <c r="S63" i="26"/>
  <c r="H19" i="26"/>
  <c r="H20" i="26" s="1"/>
  <c r="D63" i="26"/>
  <c r="L63" i="26"/>
  <c r="H23" i="24"/>
  <c r="H24" i="24" s="1"/>
  <c r="P23" i="24"/>
  <c r="P24" i="24" s="1"/>
  <c r="S19" i="24"/>
  <c r="A31" i="24"/>
  <c r="A33" i="24"/>
  <c r="A37" i="24"/>
  <c r="A39" i="24"/>
  <c r="A41" i="24"/>
  <c r="A45" i="24"/>
  <c r="A47" i="24"/>
  <c r="A49" i="24"/>
  <c r="G57" i="24"/>
  <c r="O57" i="24"/>
  <c r="G59" i="24"/>
  <c r="O59" i="24"/>
  <c r="G63" i="24"/>
  <c r="O63" i="24"/>
  <c r="H59" i="24"/>
  <c r="P59" i="24"/>
  <c r="H63" i="24"/>
  <c r="P63" i="24"/>
  <c r="E19" i="24"/>
  <c r="E20" i="24" s="1"/>
  <c r="U19" i="24"/>
  <c r="U23" i="24"/>
  <c r="U24" i="24" s="1"/>
  <c r="I57" i="24"/>
  <c r="Q57" i="24"/>
  <c r="I63" i="24"/>
  <c r="Q63" i="24"/>
  <c r="F19" i="24"/>
  <c r="F20" i="24" s="1"/>
  <c r="V23" i="24"/>
  <c r="V24" i="24" s="1"/>
  <c r="B63" i="24"/>
  <c r="J63" i="24"/>
  <c r="R63" i="24"/>
  <c r="O19" i="24"/>
  <c r="O20" i="24" s="1"/>
  <c r="A32" i="24"/>
  <c r="A34" i="24"/>
  <c r="A40" i="24"/>
  <c r="A42" i="24"/>
  <c r="A48" i="24"/>
  <c r="A50" i="24"/>
  <c r="C63" i="24"/>
  <c r="K63" i="24"/>
  <c r="S63" i="24"/>
  <c r="R23" i="24"/>
  <c r="R24" i="24" s="1"/>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S23" i="23"/>
  <c r="S24" i="23" s="1"/>
  <c r="A31" i="23"/>
  <c r="A33" i="23"/>
  <c r="A37" i="23"/>
  <c r="A39" i="23"/>
  <c r="A41" i="23"/>
  <c r="A45" i="23"/>
  <c r="A47" i="23"/>
  <c r="A49" i="23"/>
  <c r="G57" i="23"/>
  <c r="O57" i="23"/>
  <c r="G59" i="23"/>
  <c r="O59" i="23"/>
  <c r="L19" i="23"/>
  <c r="L20" i="23" s="1"/>
  <c r="T19" i="23"/>
  <c r="L23" i="23"/>
  <c r="L24" i="23" s="1"/>
  <c r="E19" i="23"/>
  <c r="E20" i="23" s="1"/>
  <c r="M19" i="23"/>
  <c r="M20" i="23" s="1"/>
  <c r="E23" i="23"/>
  <c r="E24" i="23" s="1"/>
  <c r="I57" i="23"/>
  <c r="Q57" i="23"/>
  <c r="F23" i="23"/>
  <c r="F24" i="23" s="1"/>
  <c r="O19" i="23"/>
  <c r="O20" i="23" s="1"/>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T19" i="22"/>
  <c r="L23" i="22"/>
  <c r="L24" i="22" s="1"/>
  <c r="T23" i="22"/>
  <c r="T24" i="22" s="1"/>
  <c r="K23" i="22"/>
  <c r="K24" i="22" s="1"/>
  <c r="A31" i="22"/>
  <c r="A33" i="22"/>
  <c r="A41" i="22"/>
  <c r="A47" i="22"/>
  <c r="M19" i="22"/>
  <c r="M20" i="22" s="1"/>
  <c r="E23" i="22"/>
  <c r="E24" i="22" s="1"/>
  <c r="U23" i="22"/>
  <c r="U24" i="22" s="1"/>
  <c r="I57" i="22"/>
  <c r="Q57" i="22"/>
  <c r="K19" i="22"/>
  <c r="K20" i="22" s="1"/>
  <c r="A39" i="22"/>
  <c r="A49" i="22"/>
  <c r="N19" i="22"/>
  <c r="N20" i="22" s="1"/>
  <c r="V19" i="22"/>
  <c r="A32" i="22"/>
  <c r="A34" i="22"/>
  <c r="A40" i="22"/>
  <c r="A42" i="22"/>
  <c r="A48" i="22"/>
  <c r="A50" i="22"/>
  <c r="P64" i="21"/>
  <c r="P65" i="21" s="1"/>
  <c r="H23" i="21"/>
  <c r="H24" i="21" s="1"/>
  <c r="L23" i="21"/>
  <c r="L24" i="21" s="1"/>
  <c r="N23" i="21"/>
  <c r="N24" i="21" s="1"/>
  <c r="A33" i="21"/>
  <c r="A37" i="21"/>
  <c r="A41" i="21"/>
  <c r="A45" i="21"/>
  <c r="A49" i="21"/>
  <c r="E58" i="21"/>
  <c r="E61" i="21" s="1"/>
  <c r="M58" i="21"/>
  <c r="M61" i="21" s="1"/>
  <c r="U58" i="21"/>
  <c r="U61" i="21" s="1"/>
  <c r="S19" i="21"/>
  <c r="I23" i="21"/>
  <c r="I24" i="21" s="1"/>
  <c r="G23" i="21"/>
  <c r="G24" i="21" s="1"/>
  <c r="C57" i="21"/>
  <c r="K57" i="21"/>
  <c r="S57" i="21"/>
  <c r="G19" i="21"/>
  <c r="G20" i="21" s="1"/>
  <c r="Q19" i="2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2" l="1"/>
  <c r="C24" i="22" s="1"/>
  <c r="M65" i="22"/>
  <c r="O65" i="22"/>
  <c r="K65" i="22"/>
  <c r="C65" i="22"/>
  <c r="C65" i="23"/>
  <c r="E65" i="23"/>
  <c r="C65" i="29"/>
  <c r="I65" i="26"/>
  <c r="H65" i="26"/>
  <c r="K65" i="30"/>
  <c r="E65" i="30"/>
  <c r="D65" i="30"/>
  <c r="I65" i="30"/>
  <c r="H65" i="30"/>
  <c r="K65" i="28"/>
  <c r="J65" i="28"/>
  <c r="D65" i="28"/>
  <c r="C65" i="27"/>
  <c r="J65" i="27"/>
  <c r="I65" i="27"/>
  <c r="L65" i="21"/>
  <c r="D65" i="21"/>
  <c r="K65" i="21"/>
  <c r="I64" i="23"/>
  <c r="I65" i="23" s="1"/>
  <c r="B64" i="24"/>
  <c r="B65" i="24" s="1"/>
  <c r="U64" i="21"/>
  <c r="U66" i="21" s="1"/>
  <c r="H64" i="22"/>
  <c r="H65" i="22" s="1"/>
  <c r="L64" i="30"/>
  <c r="L65" i="30" s="1"/>
  <c r="C64" i="21"/>
  <c r="C65" i="21" s="1"/>
  <c r="Q64" i="26"/>
  <c r="Q65" i="26" s="1"/>
  <c r="B64" i="30"/>
  <c r="B65" i="30" s="1"/>
  <c r="E64" i="22"/>
  <c r="E65" i="22" s="1"/>
  <c r="I64" i="28"/>
  <c r="I65" i="28" s="1"/>
  <c r="C64" i="30"/>
  <c r="C65" i="30" s="1"/>
  <c r="L64" i="24"/>
  <c r="L65" i="24" s="1"/>
  <c r="R64" i="28"/>
  <c r="R65" i="28" s="1"/>
  <c r="E64" i="27"/>
  <c r="E65" i="27" s="1"/>
  <c r="J64" i="30"/>
  <c r="J65" i="30" s="1"/>
  <c r="F64" i="26"/>
  <c r="F65" i="26" s="1"/>
  <c r="L64" i="28"/>
  <c r="L65" i="28" s="1"/>
  <c r="U65" i="21"/>
  <c r="N66" i="21"/>
  <c r="N65" i="21"/>
  <c r="F66" i="26"/>
  <c r="U66" i="26"/>
  <c r="U65" i="26"/>
  <c r="N64" i="22"/>
  <c r="N65" i="22" s="1"/>
  <c r="M66" i="26"/>
  <c r="M65" i="26"/>
  <c r="U66" i="30"/>
  <c r="U65" i="30"/>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O66" i="21"/>
  <c r="M64" i="30"/>
  <c r="K64" i="26"/>
  <c r="C64" i="28"/>
  <c r="C64" i="24"/>
  <c r="L64" i="27"/>
  <c r="R64" i="24"/>
  <c r="K64" i="29"/>
  <c r="J64" i="29"/>
  <c r="E64" i="29"/>
  <c r="M64" i="21"/>
  <c r="M65" i="21" s="1"/>
  <c r="P64" i="28"/>
  <c r="I64" i="21"/>
  <c r="U64" i="28"/>
  <c r="U64" i="24"/>
  <c r="F64" i="23"/>
  <c r="U64" i="27"/>
  <c r="C19" i="22"/>
  <c r="C20" i="22" s="1"/>
  <c r="S66" i="27"/>
  <c r="D66" i="30"/>
  <c r="Q66" i="30"/>
  <c r="B64" i="22"/>
  <c r="B64" i="29"/>
  <c r="B64" i="28"/>
  <c r="B64" i="27"/>
  <c r="B64" i="26"/>
  <c r="B64" i="21"/>
  <c r="T66" i="29"/>
  <c r="P66" i="22"/>
  <c r="O64" i="27"/>
  <c r="O64" i="28"/>
  <c r="N64" i="27"/>
  <c r="N64" i="30"/>
  <c r="J66" i="28"/>
  <c r="G64" i="26"/>
  <c r="G64" i="29"/>
  <c r="F64" i="22"/>
  <c r="O64" i="26"/>
  <c r="R66" i="22"/>
  <c r="T66" i="24"/>
  <c r="U66" i="23"/>
  <c r="P64" i="30"/>
  <c r="C66" i="23"/>
  <c r="P66" i="23"/>
  <c r="T66" i="23"/>
  <c r="Q66" i="21"/>
  <c r="P66" i="21"/>
  <c r="K66" i="27"/>
  <c r="G64" i="23"/>
  <c r="Q66" i="24"/>
  <c r="R66" i="27"/>
  <c r="C66" i="27"/>
  <c r="H66" i="23"/>
  <c r="J66" i="27"/>
  <c r="G64" i="27"/>
  <c r="G66" i="30"/>
  <c r="F64" i="27"/>
  <c r="T66" i="27"/>
  <c r="Q66" i="22"/>
  <c r="C66" i="22"/>
  <c r="T66" i="21"/>
  <c r="H66" i="30"/>
  <c r="E66" i="30"/>
  <c r="L66" i="21"/>
  <c r="D66" i="22"/>
  <c r="S66" i="26"/>
  <c r="L66" i="26"/>
  <c r="T66" i="30"/>
  <c r="C66" i="29"/>
  <c r="R66" i="28"/>
  <c r="N64" i="26"/>
  <c r="O64" i="29"/>
  <c r="P64" i="29"/>
  <c r="S64" i="1"/>
  <c r="D66" i="27"/>
  <c r="N64" i="29"/>
  <c r="R66" i="30"/>
  <c r="L66" i="23"/>
  <c r="O66" i="22"/>
  <c r="R64" i="1"/>
  <c r="J66" i="23"/>
  <c r="Q64" i="1"/>
  <c r="U64" i="1"/>
  <c r="P64" i="1"/>
  <c r="J66" i="24"/>
  <c r="Q66" i="29"/>
  <c r="F64" i="29"/>
  <c r="O64" i="23"/>
  <c r="O64" i="30"/>
  <c r="N64" i="24"/>
  <c r="K66" i="30"/>
  <c r="I66" i="30"/>
  <c r="R66" i="29"/>
  <c r="I66" i="29"/>
  <c r="S66" i="29"/>
  <c r="T66" i="28"/>
  <c r="D66" i="28"/>
  <c r="Q66" i="28"/>
  <c r="K66" i="28"/>
  <c r="Q66" i="27"/>
  <c r="I66" i="27"/>
  <c r="P66" i="27"/>
  <c r="P66" i="26"/>
  <c r="C66" i="26"/>
  <c r="I66" i="26"/>
  <c r="H66" i="26"/>
  <c r="D66" i="24"/>
  <c r="I66" i="23"/>
  <c r="E66" i="23"/>
  <c r="I66" i="22"/>
  <c r="M66" i="22"/>
  <c r="S66" i="22"/>
  <c r="K66" i="22"/>
  <c r="T66" i="22"/>
  <c r="K66" i="21"/>
  <c r="D66" i="21"/>
  <c r="R66" i="21"/>
  <c r="N64" i="1"/>
  <c r="M64" i="1"/>
  <c r="T64" i="1"/>
  <c r="L64" i="1"/>
  <c r="J64" i="1"/>
  <c r="K64" i="1"/>
  <c r="O64" i="1"/>
  <c r="C64" i="1"/>
  <c r="I64" i="1"/>
  <c r="H64" i="1"/>
  <c r="G64" i="1"/>
  <c r="F64" i="1"/>
  <c r="E64" i="1"/>
  <c r="D64" i="1"/>
  <c r="B64" i="1"/>
  <c r="D63" i="1"/>
  <c r="L63" i="1"/>
  <c r="F63" i="1"/>
  <c r="R63" i="1"/>
  <c r="J63" i="1"/>
  <c r="Q63" i="1"/>
  <c r="I63" i="1"/>
  <c r="C63" i="1"/>
  <c r="K63" i="1"/>
  <c r="P63" i="1"/>
  <c r="P65" i="1" s="1"/>
  <c r="H63" i="1"/>
  <c r="T63" i="1"/>
  <c r="S63" i="1"/>
  <c r="O63" i="1"/>
  <c r="G63" i="1"/>
  <c r="N63" i="1"/>
  <c r="E63" i="1"/>
  <c r="B63" i="1"/>
  <c r="U63" i="1"/>
  <c r="M63" i="1"/>
  <c r="C66" i="21" l="1"/>
  <c r="D66" i="23"/>
  <c r="J66" i="26"/>
  <c r="B65" i="1"/>
  <c r="B66" i="24"/>
  <c r="E66" i="22"/>
  <c r="B66" i="30"/>
  <c r="L65" i="1"/>
  <c r="L66" i="28"/>
  <c r="L66" i="24"/>
  <c r="L66" i="30"/>
  <c r="H65" i="1"/>
  <c r="H66" i="22"/>
  <c r="G65" i="1"/>
  <c r="E66" i="27"/>
  <c r="E65" i="1"/>
  <c r="D65" i="1"/>
  <c r="I66" i="28"/>
  <c r="K65" i="1"/>
  <c r="C66" i="30"/>
  <c r="J66" i="30"/>
  <c r="J65" i="1"/>
  <c r="Q66" i="26"/>
  <c r="S65" i="1"/>
  <c r="P66" i="24"/>
  <c r="M65" i="1"/>
  <c r="I66" i="24"/>
  <c r="L66" i="29"/>
  <c r="S66" i="24"/>
  <c r="C65" i="1"/>
  <c r="N66" i="22"/>
  <c r="O65" i="1"/>
  <c r="Q66" i="1"/>
  <c r="Q65" i="1"/>
  <c r="S66" i="23"/>
  <c r="H66" i="21"/>
  <c r="R65" i="1"/>
  <c r="K66" i="24"/>
  <c r="N65" i="1"/>
  <c r="M66" i="24"/>
  <c r="T66" i="1"/>
  <c r="T65" i="1"/>
  <c r="U65" i="1"/>
  <c r="F65" i="1"/>
  <c r="M66" i="28"/>
  <c r="I65" i="1"/>
  <c r="D66" i="26"/>
  <c r="B66" i="21"/>
  <c r="B65" i="21"/>
  <c r="H66" i="24"/>
  <c r="H65" i="24"/>
  <c r="F66" i="29"/>
  <c r="F65" i="29"/>
  <c r="G66" i="23"/>
  <c r="G65" i="23"/>
  <c r="P66" i="30"/>
  <c r="P65" i="30"/>
  <c r="G66" i="29"/>
  <c r="G65" i="29"/>
  <c r="U66" i="28"/>
  <c r="U65" i="28"/>
  <c r="L66" i="27"/>
  <c r="L65" i="27"/>
  <c r="B66" i="23"/>
  <c r="B65" i="23"/>
  <c r="J66" i="22"/>
  <c r="J65" i="22"/>
  <c r="G66" i="21"/>
  <c r="G65" i="21"/>
  <c r="O66" i="29"/>
  <c r="O65" i="29"/>
  <c r="P66" i="29"/>
  <c r="P65" i="29"/>
  <c r="G66" i="26"/>
  <c r="G65" i="26"/>
  <c r="I66" i="21"/>
  <c r="I65" i="21"/>
  <c r="C66" i="24"/>
  <c r="C65" i="24"/>
  <c r="E66" i="24"/>
  <c r="E65" i="24"/>
  <c r="F66" i="28"/>
  <c r="F65" i="28"/>
  <c r="O66" i="24"/>
  <c r="O65" i="24"/>
  <c r="P66" i="28"/>
  <c r="P65" i="28"/>
  <c r="N66" i="26"/>
  <c r="N65" i="26"/>
  <c r="B66" i="26"/>
  <c r="B65" i="26"/>
  <c r="G66" i="24"/>
  <c r="G65" i="24"/>
  <c r="E66" i="28"/>
  <c r="E65" i="28"/>
  <c r="M66" i="21"/>
  <c r="N66" i="23"/>
  <c r="N66" i="30"/>
  <c r="N65" i="30"/>
  <c r="B66" i="27"/>
  <c r="B65" i="27"/>
  <c r="E66" i="29"/>
  <c r="E65" i="29"/>
  <c r="M66" i="30"/>
  <c r="M65" i="30"/>
  <c r="F66" i="30"/>
  <c r="F65" i="30"/>
  <c r="N66" i="28"/>
  <c r="N65" i="28"/>
  <c r="E66" i="26"/>
  <c r="E65" i="26"/>
  <c r="R66" i="23"/>
  <c r="R65" i="23"/>
  <c r="G66" i="27"/>
  <c r="G65" i="27"/>
  <c r="K66" i="23"/>
  <c r="K65" i="23"/>
  <c r="N66" i="24"/>
  <c r="N65" i="24"/>
  <c r="O66" i="26"/>
  <c r="O65" i="26"/>
  <c r="N66" i="27"/>
  <c r="N65" i="27"/>
  <c r="B66" i="28"/>
  <c r="B65" i="28"/>
  <c r="U66" i="27"/>
  <c r="U65" i="27"/>
  <c r="J66" i="29"/>
  <c r="J65" i="29"/>
  <c r="G66" i="22"/>
  <c r="G65" i="22"/>
  <c r="G66" i="28"/>
  <c r="G65" i="28"/>
  <c r="Q66" i="23"/>
  <c r="Q65" i="23"/>
  <c r="F66" i="21"/>
  <c r="F65" i="21"/>
  <c r="T66" i="26"/>
  <c r="T65" i="26"/>
  <c r="M66" i="23"/>
  <c r="M65" i="23"/>
  <c r="F66" i="24"/>
  <c r="F65" i="24"/>
  <c r="L66" i="22"/>
  <c r="K66" i="26"/>
  <c r="K65" i="26"/>
  <c r="J66" i="21"/>
  <c r="J65" i="21"/>
  <c r="N66" i="29"/>
  <c r="N65" i="29"/>
  <c r="S66" i="28"/>
  <c r="M66" i="29"/>
  <c r="O66" i="30"/>
  <c r="O65" i="30"/>
  <c r="D66" i="29"/>
  <c r="O66" i="28"/>
  <c r="O65" i="28"/>
  <c r="B66" i="29"/>
  <c r="B65" i="29"/>
  <c r="F66" i="23"/>
  <c r="F65" i="23"/>
  <c r="K66" i="29"/>
  <c r="K65" i="29"/>
  <c r="U66" i="29"/>
  <c r="U65" i="29"/>
  <c r="H66" i="27"/>
  <c r="H65" i="27"/>
  <c r="H66" i="28"/>
  <c r="H65" i="28"/>
  <c r="S66" i="30"/>
  <c r="S65" i="30"/>
  <c r="E66" i="21"/>
  <c r="E65" i="21"/>
  <c r="C66" i="28"/>
  <c r="C65" i="28"/>
  <c r="O66" i="23"/>
  <c r="O65" i="23"/>
  <c r="R66" i="26"/>
  <c r="F66" i="27"/>
  <c r="F65" i="27"/>
  <c r="F66" i="22"/>
  <c r="F65" i="22"/>
  <c r="O66" i="27"/>
  <c r="O65" i="27"/>
  <c r="B66" i="22"/>
  <c r="B65" i="22"/>
  <c r="U66" i="24"/>
  <c r="U65" i="24"/>
  <c r="R66" i="24"/>
  <c r="R65" i="24"/>
  <c r="M66" i="27"/>
  <c r="M65" i="27"/>
  <c r="H66" i="29"/>
  <c r="H65" i="29"/>
  <c r="S66" i="21"/>
  <c r="S65" i="21"/>
  <c r="U66" i="22"/>
  <c r="U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<sst xmlns="http://schemas.openxmlformats.org/spreadsheetml/2006/main" count="2238" uniqueCount="184">
  <si>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</si>
  <si>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</si>
  <si>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</si>
  <si>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</si>
  <si>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</si>
  <si>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</si>
  <si>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</si>
  <si>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</si>
  <si>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</si>
  <si>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</si>
  <si>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</si>
  <si>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</si>
  <si>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</si>
  <si>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</si>
  <si>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</si>
  <si>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</si>
  <si>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</si>
  <si>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</si>
  <si>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</si>
  <si>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</si>
  <si>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</si>
  <si>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</si>
  <si>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</si>
  <si>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</si>
  <si>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</si>
  <si>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</si>
  <si>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</si>
  <si>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</si>
  <si>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</si>
  <si>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</si>
  <si>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</si>
  <si>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</si>
  <si>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</si>
  <si>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</si>
  <si>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</si>
  <si>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</si>
  <si>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</si>
  <si>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</si>
  <si>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</si>
  <si>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</si>
  <si>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</si>
  <si>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</si>
  <si>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</si>
  <si>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</si>
  <si>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</si>
  <si>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</si>
  <si>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</si>
  <si>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</si>
  <si>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</si>
  <si>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</si>
  <si>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</si>
  <si>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</si>
  <si>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</si>
  <si>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</si>
  <si>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</si>
  <si>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</si>
  <si>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</si>
  <si>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</si>
  <si>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</si>
  <si>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</si>
  <si>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</si>
  <si>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</si>
  <si>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</si>
  <si>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</si>
  <si>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</si>
  <si>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</si>
  <si>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</si>
  <si>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</si>
  <si>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</si>
  <si>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</si>
  <si>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</si>
  <si>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</si>
  <si>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</si>
  <si>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</si>
  <si>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</si>
  <si>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</si>
  <si>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</si>
  <si>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</si>
  <si>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</si>
  <si>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</si>
  <si>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</si>
  <si>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</si>
  <si>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</si>
  <si>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</si>
  <si>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</si>
  <si>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</si>
  <si>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</si>
  <si>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</si>
  <si>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</si>
  <si>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</si>
  <si>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</si>
  <si>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</si>
  <si>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</si>
  <si>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</si>
  <si>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</si>
  <si>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</si>
  <si>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</si>
  <si>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</si>
  <si>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</si>
  <si>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</si>
  <si>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</si>
  <si>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</si>
  <si>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</si>
  <si>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</si>
  <si>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</si>
  <si>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</si>
  <si>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</si>
  <si>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</si>
  <si>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</si>
  <si>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</si>
  <si>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</si>
  <si>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</si>
  <si>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</si>
  <si>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</si>
  <si>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</si>
  <si>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</si>
  <si>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</si>
  <si>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</si>
  <si>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</si>
  <si>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</si>
  <si>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</si>
  <si>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</si>
  <si>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</si>
  <si>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</si>
  <si>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</si>
  <si>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</si>
  <si>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</si>
  <si>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</si>
  <si>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</si>
  <si>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</si>
  <si>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</si>
  <si>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</si>
  <si>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</si>
  <si>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</si>
  <si>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</si>
  <si>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</si>
  <si>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</si>
  <si>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</si>
  <si>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</si>
  <si>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</si>
  <si>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</si>
  <si>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</si>
  <si>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</si>
  <si>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</si>
  <si>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</si>
  <si>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</si>
  <si>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</si>
  <si>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</si>
  <si>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</si>
  <si>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</si>
  <si>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</si>
  <si>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</si>
  <si>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</si>
  <si>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</si>
  <si>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</si>
  <si>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</si>
  <si>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</si>
  <si>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</si>
  <si>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</si>
  <si>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</si>
  <si>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 xml:space="preserve">PAN-015826 </t>
  </si>
  <si>
    <t>EPR/KP3594VE</t>
  </si>
  <si>
    <t>Mr Richard Street</t>
  </si>
  <si>
    <t xml:space="preserve">Owen Clee </t>
  </si>
  <si>
    <t>Brookhouse Farm, Hanmer, SY133EG</t>
  </si>
  <si>
    <t xml:space="preserve">02 02 04 </t>
  </si>
  <si>
    <t>Sludges from onsite ETP
from abattoirs, poultry
preparation plants,
rendering plants or fish
preparation plants</t>
  </si>
  <si>
    <t>16/17</t>
  </si>
  <si>
    <t>Moderate</t>
  </si>
  <si>
    <t>07 07 12</t>
  </si>
  <si>
    <t>Sludges from onsite
biological effluent treatment
plant</t>
  </si>
  <si>
    <t xml:space="preserve">02 03 05 </t>
  </si>
  <si>
    <t>Sludges from onsite
ETP</t>
  </si>
  <si>
    <t xml:space="preserve">Sludges from onsite  abattoirs, poultry
preparation plants,
rendering plants or fish
preparation </t>
  </si>
  <si>
    <t>02 07 05</t>
  </si>
  <si>
    <t>Sludge from ETP</t>
  </si>
  <si>
    <t>Biodegradable materials unsuitable for consumption or processing</t>
  </si>
  <si>
    <t xml:space="preserve">02 05 01 </t>
  </si>
  <si>
    <t>Waste from plant tissue 
Tree Sap</t>
  </si>
  <si>
    <t xml:space="preserve">02 01 03 </t>
  </si>
  <si>
    <t>02 03 05</t>
  </si>
  <si>
    <t>Sludges from on site ETP</t>
  </si>
  <si>
    <t>Sludges from onsite
ETP
from abattoirs, poultry
preparation plants,
rendering plants or fish
preparation</t>
  </si>
  <si>
    <t>02 02 04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</si>
</sst>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A10" zoomScale="60" zoomScaleNormal="60" workbookViewId="0">
      <selection activeCell="B31" sqref="B31:B4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2" t="s">
        <v>45</v>
      </c>
      <c r="F1" s="95">
        <v>50</v>
      </c>
      <c r="G1" s="123" t="s">
        <v>43</v>
      </c>
      <c r="H1" s="124"/>
      <c r="I1" s="95">
        <v>7.45</v>
      </c>
      <c r="J1" s="127" t="s">
        <v>154</v>
      </c>
      <c r="K1" s="127"/>
      <c r="L1" s="95">
        <v>27</v>
      </c>
      <c r="AB1" s="18"/>
      <c r="AC1" s="18"/>
      <c r="AD1" s="29" t="s">
        <v>127</v>
      </c>
      <c r="AE1" s="17"/>
      <c r="AF1" s="17"/>
      <c r="AG1" s="18"/>
      <c r="AH1" s="18"/>
      <c r="AI1" s="39" t="s">
        <v>79</v>
      </c>
      <c r="AJ1" s="40" t="s">
        <v>94</v>
      </c>
      <c r="AK1" s="41" t="s">
        <v>95</v>
      </c>
      <c r="AL1" s="42" t="s">
        <v>126</v>
      </c>
      <c r="AM1" s="42" t="s">
        <v>132</v>
      </c>
      <c r="AN1" s="42" t="s">
        <v>112</v>
      </c>
    </row>
    <row r="2" spans="1:40" ht="13" x14ac:dyDescent="0.3">
      <c r="A2" s="127" t="s">
        <v>87</v>
      </c>
      <c r="B2" s="127"/>
      <c r="C2" s="119" t="s">
        <v>161</v>
      </c>
      <c r="D2" s="120"/>
      <c r="E2" s="92" t="s">
        <v>109</v>
      </c>
      <c r="F2" s="95" t="s">
        <v>165</v>
      </c>
      <c r="G2" s="125" t="s">
        <v>110</v>
      </c>
      <c r="H2" s="126"/>
      <c r="I2" s="95">
        <v>1045</v>
      </c>
      <c r="J2" s="127" t="s">
        <v>159</v>
      </c>
      <c r="K2" s="127"/>
      <c r="L2" s="95">
        <v>7.0000000000000007E-2</v>
      </c>
      <c r="AB2" s="29" t="s">
        <v>56</v>
      </c>
      <c r="AC2" s="17"/>
      <c r="AD2" s="29" t="s">
        <v>70</v>
      </c>
      <c r="AE2" s="17"/>
      <c r="AF2" s="17"/>
      <c r="AG2" s="43" t="s">
        <v>76</v>
      </c>
      <c r="AH2" s="18"/>
      <c r="AI2" s="44" t="s">
        <v>127</v>
      </c>
      <c r="AJ2" s="45">
        <v>0</v>
      </c>
      <c r="AK2" s="46">
        <v>0</v>
      </c>
      <c r="AL2" s="10">
        <v>0</v>
      </c>
      <c r="AM2" s="11">
        <v>0</v>
      </c>
      <c r="AN2" s="11">
        <v>0</v>
      </c>
    </row>
    <row r="3" spans="1:40" ht="13" x14ac:dyDescent="0.25">
      <c r="A3" s="123" t="s">
        <v>42</v>
      </c>
      <c r="B3" s="124"/>
      <c r="C3" s="119" t="s">
        <v>162</v>
      </c>
      <c r="D3" s="120"/>
      <c r="E3" s="92" t="s">
        <v>108</v>
      </c>
      <c r="F3" s="30" t="s">
        <v>78</v>
      </c>
      <c r="G3" s="127" t="s">
        <v>111</v>
      </c>
      <c r="H3" s="127"/>
      <c r="I3" s="95">
        <v>0.02</v>
      </c>
      <c r="J3" s="123" t="s">
        <v>155</v>
      </c>
      <c r="K3" s="124"/>
      <c r="L3" s="95">
        <f>(L1/(L2*10000))*100</f>
        <v>3.8571428571428563</v>
      </c>
      <c r="AB3" s="29" t="s">
        <v>57</v>
      </c>
      <c r="AC3" s="17"/>
      <c r="AD3" s="29" t="s">
        <v>71</v>
      </c>
      <c r="AE3" s="17"/>
      <c r="AF3" s="17"/>
      <c r="AG3" s="43" t="s">
        <v>77</v>
      </c>
      <c r="AH3" s="18"/>
      <c r="AI3" s="47" t="s">
        <v>114</v>
      </c>
      <c r="AJ3" s="48">
        <v>1.7</v>
      </c>
      <c r="AK3" s="49">
        <v>6</v>
      </c>
      <c r="AL3" s="50">
        <v>1</v>
      </c>
      <c r="AM3" s="11">
        <v>6.2</v>
      </c>
      <c r="AN3" s="11" t="s">
        <v>113</v>
      </c>
    </row>
    <row r="4" spans="1:40" ht="62.5" x14ac:dyDescent="0.25">
      <c r="A4" s="127" t="s">
        <v>0</v>
      </c>
      <c r="B4" s="127"/>
      <c r="C4" s="121" t="s">
        <v>164</v>
      </c>
      <c r="D4" s="122"/>
      <c r="E4" s="93" t="s">
        <v>1</v>
      </c>
      <c r="F4" s="117" t="s">
        <v>166</v>
      </c>
      <c r="G4" s="127"/>
      <c r="H4" s="127"/>
      <c r="I4" s="95"/>
      <c r="J4" s="123"/>
      <c r="K4" s="124"/>
      <c r="L4" s="95"/>
      <c r="AB4" s="29" t="s">
        <v>52</v>
      </c>
      <c r="AC4" s="17"/>
      <c r="AD4" s="51" t="s">
        <v>72</v>
      </c>
      <c r="AE4" s="17"/>
      <c r="AF4" s="17"/>
      <c r="AG4" s="43" t="s">
        <v>78</v>
      </c>
      <c r="AH4" s="18"/>
      <c r="AI4" s="52" t="s">
        <v>125</v>
      </c>
      <c r="AJ4" s="53">
        <v>7</v>
      </c>
      <c r="AK4" s="54">
        <v>10.5</v>
      </c>
      <c r="AL4" s="11">
        <v>2</v>
      </c>
      <c r="AM4" s="11">
        <v>6.7</v>
      </c>
      <c r="AN4" s="11" t="s">
        <v>136</v>
      </c>
    </row>
    <row r="5" spans="1:40" ht="13" x14ac:dyDescent="0.25">
      <c r="A5" s="127" t="s">
        <v>47</v>
      </c>
      <c r="B5" s="127"/>
      <c r="C5" s="128" t="s">
        <v>163</v>
      </c>
      <c r="D5" s="128"/>
      <c r="E5" s="93"/>
      <c r="F5" s="94"/>
      <c r="G5" s="127"/>
      <c r="H5" s="127"/>
      <c r="I5" s="95"/>
      <c r="J5" s="123"/>
      <c r="K5" s="124"/>
      <c r="L5" s="95"/>
      <c r="AB5" s="29" t="s">
        <v>53</v>
      </c>
      <c r="AC5" s="17"/>
      <c r="AD5" s="51" t="s">
        <v>73</v>
      </c>
      <c r="AE5" s="17"/>
      <c r="AF5" s="17"/>
      <c r="AG5" s="43" t="s">
        <v>104</v>
      </c>
      <c r="AH5" s="18"/>
      <c r="AI5" s="52" t="s">
        <v>124</v>
      </c>
      <c r="AJ5" s="53">
        <v>6.5</v>
      </c>
      <c r="AK5" s="54">
        <v>5.5</v>
      </c>
      <c r="AL5" s="11">
        <v>3</v>
      </c>
      <c r="AM5" s="11">
        <v>6.7</v>
      </c>
      <c r="AN5" s="11" t="s">
        <v>136</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row>
    <row r="8" spans="1:40" ht="13" x14ac:dyDescent="0.25">
      <c r="A8" s="127" t="s">
        <v>2</v>
      </c>
      <c r="B8" s="127"/>
      <c r="C8" s="15" t="s">
        <v>167</v>
      </c>
      <c r="D8" s="15">
        <v>18</v>
      </c>
      <c r="E8" s="15">
        <v>25</v>
      </c>
      <c r="F8" s="15">
        <v>26</v>
      </c>
      <c r="G8" s="15">
        <v>29</v>
      </c>
      <c r="H8" s="15">
        <v>30</v>
      </c>
      <c r="I8" s="15">
        <v>31</v>
      </c>
      <c r="J8" s="15">
        <v>32</v>
      </c>
      <c r="K8" s="15">
        <v>34</v>
      </c>
      <c r="L8" s="15">
        <v>35</v>
      </c>
      <c r="M8" s="15">
        <v>36</v>
      </c>
      <c r="N8" s="15">
        <v>37</v>
      </c>
      <c r="O8" s="15">
        <v>38</v>
      </c>
      <c r="P8" s="15">
        <v>39</v>
      </c>
      <c r="Q8" s="15"/>
      <c r="R8" s="15"/>
      <c r="S8" s="15"/>
      <c r="T8" s="15"/>
      <c r="U8" s="15"/>
      <c r="V8" s="15"/>
      <c r="AB8" s="60"/>
      <c r="AC8" s="60"/>
      <c r="AD8" s="18"/>
      <c r="AE8" s="17" t="s">
        <v>140</v>
      </c>
      <c r="AF8" s="17"/>
      <c r="AG8" s="18"/>
      <c r="AH8" s="18"/>
      <c r="AI8" s="52" t="s">
        <v>105</v>
      </c>
      <c r="AJ8" s="61">
        <v>1.4</v>
      </c>
      <c r="AK8" s="54">
        <v>4.4000000000000004</v>
      </c>
      <c r="AL8" s="11">
        <v>6</v>
      </c>
      <c r="AM8" s="11">
        <v>6.7</v>
      </c>
      <c r="AN8" s="11" t="s">
        <v>136</v>
      </c>
    </row>
    <row r="9" spans="1:40" ht="13" x14ac:dyDescent="0.25">
      <c r="A9" s="127" t="s">
        <v>3</v>
      </c>
      <c r="B9" s="127"/>
      <c r="C9" s="15" t="s">
        <v>168</v>
      </c>
      <c r="D9" s="15" t="s">
        <v>168</v>
      </c>
      <c r="E9" s="15" t="s">
        <v>168</v>
      </c>
      <c r="F9" s="15" t="s">
        <v>168</v>
      </c>
      <c r="G9" s="15" t="s">
        <v>168</v>
      </c>
      <c r="H9" s="15" t="s">
        <v>168</v>
      </c>
      <c r="I9" s="15" t="s">
        <v>168</v>
      </c>
      <c r="J9" s="15" t="s">
        <v>168</v>
      </c>
      <c r="K9" s="15" t="s">
        <v>168</v>
      </c>
      <c r="L9" s="15" t="s">
        <v>168</v>
      </c>
      <c r="M9" s="15" t="s">
        <v>168</v>
      </c>
      <c r="N9" s="15" t="s">
        <v>168</v>
      </c>
      <c r="O9" s="15" t="s">
        <v>168</v>
      </c>
      <c r="P9" s="15" t="s">
        <v>168</v>
      </c>
      <c r="Q9" s="15"/>
      <c r="R9" s="15"/>
      <c r="S9" s="15"/>
      <c r="T9" s="15"/>
      <c r="U9" s="15"/>
      <c r="V9" s="15"/>
      <c r="AB9" s="17"/>
      <c r="AC9" s="17"/>
      <c r="AD9" s="29" t="s">
        <v>138</v>
      </c>
      <c r="AE9" s="29">
        <v>4.5</v>
      </c>
      <c r="AF9" s="17"/>
      <c r="AG9" s="18"/>
      <c r="AH9" s="18"/>
      <c r="AI9" s="62" t="s">
        <v>103</v>
      </c>
      <c r="AJ9" s="63">
        <v>0.7</v>
      </c>
      <c r="AK9" s="64">
        <v>4</v>
      </c>
      <c r="AL9" s="28">
        <v>7</v>
      </c>
      <c r="AM9" s="11">
        <v>6.7</v>
      </c>
      <c r="AN9" s="11" t="s">
        <v>136</v>
      </c>
    </row>
    <row r="10" spans="1:40" ht="13" x14ac:dyDescent="0.25">
      <c r="A10" s="127" t="s">
        <v>4</v>
      </c>
      <c r="B10" s="127"/>
      <c r="C10" s="15">
        <v>6.2</v>
      </c>
      <c r="D10" s="15">
        <v>5.9</v>
      </c>
      <c r="E10" s="15">
        <v>5.5</v>
      </c>
      <c r="F10" s="15">
        <v>5.9</v>
      </c>
      <c r="G10" s="15">
        <v>6.6</v>
      </c>
      <c r="H10" s="15">
        <v>6.1</v>
      </c>
      <c r="I10" s="15">
        <v>6.4</v>
      </c>
      <c r="J10" s="15">
        <v>6.4</v>
      </c>
      <c r="K10" s="15">
        <v>6.4</v>
      </c>
      <c r="L10" s="15">
        <v>6.2</v>
      </c>
      <c r="M10" s="15">
        <v>6.4</v>
      </c>
      <c r="N10" s="15">
        <v>6.5</v>
      </c>
      <c r="O10" s="15">
        <v>6.6</v>
      </c>
      <c r="P10" s="15">
        <v>6.8</v>
      </c>
      <c r="Q10" s="15"/>
      <c r="R10" s="15"/>
      <c r="S10" s="15"/>
      <c r="T10" s="15"/>
      <c r="U10" s="15"/>
      <c r="V10" s="15"/>
      <c r="AB10" s="17"/>
      <c r="AC10" s="17"/>
      <c r="AD10" s="29" t="s">
        <v>141</v>
      </c>
      <c r="AE10" s="29">
        <v>5</v>
      </c>
      <c r="AF10" s="17"/>
      <c r="AG10" s="18"/>
      <c r="AH10" s="18"/>
      <c r="AI10" s="52" t="s">
        <v>97</v>
      </c>
      <c r="AJ10" s="53">
        <v>9</v>
      </c>
      <c r="AK10" s="54">
        <v>16.5</v>
      </c>
      <c r="AL10" s="11">
        <v>8</v>
      </c>
      <c r="AM10" s="11">
        <v>6.7</v>
      </c>
      <c r="AN10" s="11" t="s">
        <v>136</v>
      </c>
    </row>
    <row r="11" spans="1:40" ht="13" x14ac:dyDescent="0.25">
      <c r="A11" s="127" t="s">
        <v>5</v>
      </c>
      <c r="B11" s="127"/>
      <c r="C11" s="15">
        <v>2</v>
      </c>
      <c r="D11" s="15">
        <v>2</v>
      </c>
      <c r="E11" s="15">
        <v>1</v>
      </c>
      <c r="F11" s="15">
        <v>3</v>
      </c>
      <c r="G11" s="15">
        <v>3</v>
      </c>
      <c r="H11" s="15">
        <v>3</v>
      </c>
      <c r="I11" s="15">
        <v>2</v>
      </c>
      <c r="J11" s="15">
        <v>2</v>
      </c>
      <c r="K11" s="15">
        <v>4</v>
      </c>
      <c r="L11" s="15">
        <v>1</v>
      </c>
      <c r="M11" s="15">
        <v>2</v>
      </c>
      <c r="N11" s="15">
        <v>3</v>
      </c>
      <c r="O11" s="15">
        <v>3</v>
      </c>
      <c r="P11" s="15">
        <v>3</v>
      </c>
      <c r="Q11" s="15"/>
      <c r="R11" s="15"/>
      <c r="S11" s="15"/>
      <c r="T11" s="15"/>
      <c r="U11" s="15"/>
      <c r="V11" s="15"/>
      <c r="AB11" s="17"/>
      <c r="AC11" s="17"/>
      <c r="AD11" s="51" t="s">
        <v>142</v>
      </c>
      <c r="AE11" s="29">
        <v>6</v>
      </c>
      <c r="AF11" s="17"/>
      <c r="AG11" s="18"/>
      <c r="AH11" s="18"/>
      <c r="AI11" s="52" t="s">
        <v>123</v>
      </c>
      <c r="AJ11" s="53">
        <v>15</v>
      </c>
      <c r="AK11" s="54">
        <v>17.5</v>
      </c>
      <c r="AL11" s="11">
        <v>9</v>
      </c>
      <c r="AM11" s="11">
        <v>7</v>
      </c>
      <c r="AN11" s="11" t="s">
        <v>136</v>
      </c>
    </row>
    <row r="12" spans="1:40" ht="13" x14ac:dyDescent="0.25">
      <c r="A12" s="127" t="s">
        <v>6</v>
      </c>
      <c r="B12" s="127"/>
      <c r="C12" s="15">
        <v>1</v>
      </c>
      <c r="D12" s="15">
        <v>2</v>
      </c>
      <c r="E12" s="15">
        <v>0</v>
      </c>
      <c r="F12" s="15">
        <v>1</v>
      </c>
      <c r="G12" s="15">
        <v>4</v>
      </c>
      <c r="H12" s="15">
        <v>1</v>
      </c>
      <c r="I12" s="15">
        <v>2</v>
      </c>
      <c r="J12" s="15">
        <v>2</v>
      </c>
      <c r="K12" s="15">
        <v>2</v>
      </c>
      <c r="L12" s="15">
        <v>1</v>
      </c>
      <c r="M12" s="15">
        <v>1</v>
      </c>
      <c r="N12" s="15">
        <v>2</v>
      </c>
      <c r="O12" s="15">
        <v>2</v>
      </c>
      <c r="P12" s="15">
        <v>2</v>
      </c>
      <c r="Q12" s="15"/>
      <c r="R12" s="15"/>
      <c r="S12" s="15"/>
      <c r="T12" s="15"/>
      <c r="U12" s="15"/>
      <c r="V12" s="15"/>
      <c r="AB12" s="17"/>
      <c r="AC12" s="17"/>
      <c r="AD12" s="51" t="s">
        <v>143</v>
      </c>
      <c r="AE12" s="29">
        <v>7.5</v>
      </c>
      <c r="AF12" s="17"/>
      <c r="AG12" s="18"/>
      <c r="AH12" s="18"/>
      <c r="AI12" s="52" t="s">
        <v>122</v>
      </c>
      <c r="AJ12" s="53">
        <v>14</v>
      </c>
      <c r="AK12" s="54">
        <v>11</v>
      </c>
      <c r="AL12" s="11">
        <v>10</v>
      </c>
      <c r="AM12" s="11">
        <v>7</v>
      </c>
      <c r="AN12" s="11" t="s">
        <v>136</v>
      </c>
    </row>
    <row r="13" spans="1:40" ht="13" x14ac:dyDescent="0.25">
      <c r="A13" s="127" t="s">
        <v>7</v>
      </c>
      <c r="B13" s="127"/>
      <c r="C13" s="15">
        <v>3</v>
      </c>
      <c r="D13" s="15">
        <v>3</v>
      </c>
      <c r="E13" s="15">
        <v>2</v>
      </c>
      <c r="F13" s="15">
        <v>2</v>
      </c>
      <c r="G13" s="15">
        <v>4</v>
      </c>
      <c r="H13" s="15">
        <v>4</v>
      </c>
      <c r="I13" s="15">
        <v>4</v>
      </c>
      <c r="J13" s="15">
        <v>3</v>
      </c>
      <c r="K13" s="15">
        <v>4</v>
      </c>
      <c r="L13" s="15">
        <v>3</v>
      </c>
      <c r="M13" s="15">
        <v>4</v>
      </c>
      <c r="N13" s="15">
        <v>3</v>
      </c>
      <c r="O13" s="15">
        <v>3</v>
      </c>
      <c r="P13" s="15">
        <v>4</v>
      </c>
      <c r="Q13" s="15"/>
      <c r="R13" s="15"/>
      <c r="S13" s="15"/>
      <c r="T13" s="15"/>
      <c r="U13" s="15"/>
      <c r="V13" s="15"/>
      <c r="AB13" s="17"/>
      <c r="AC13" s="17"/>
      <c r="AD13" s="51" t="s">
        <v>144</v>
      </c>
      <c r="AE13" s="29">
        <v>12</v>
      </c>
      <c r="AF13" s="17"/>
      <c r="AG13" s="18"/>
      <c r="AH13" s="18"/>
      <c r="AI13" s="52" t="s">
        <v>121</v>
      </c>
      <c r="AJ13" s="53">
        <v>1.9</v>
      </c>
      <c r="AK13" s="54">
        <v>7.5</v>
      </c>
      <c r="AL13" s="11">
        <v>11</v>
      </c>
      <c r="AM13" s="11">
        <v>6.7</v>
      </c>
      <c r="AN13" s="11" t="s">
        <v>136</v>
      </c>
    </row>
    <row r="14" spans="1:40" ht="13" x14ac:dyDescent="0.25">
      <c r="A14" s="136" t="s">
        <v>8</v>
      </c>
      <c r="B14" s="136"/>
      <c r="C14" s="99" t="s">
        <v>114</v>
      </c>
      <c r="D14" s="99" t="s">
        <v>114</v>
      </c>
      <c r="E14" s="99" t="s">
        <v>114</v>
      </c>
      <c r="F14" s="99" t="s">
        <v>114</v>
      </c>
      <c r="G14" s="99" t="s">
        <v>114</v>
      </c>
      <c r="H14" s="99" t="s">
        <v>114</v>
      </c>
      <c r="I14" s="99" t="s">
        <v>114</v>
      </c>
      <c r="J14" s="99" t="s">
        <v>114</v>
      </c>
      <c r="K14" s="99" t="s">
        <v>114</v>
      </c>
      <c r="L14" s="99" t="s">
        <v>114</v>
      </c>
      <c r="M14" s="99" t="s">
        <v>114</v>
      </c>
      <c r="N14" s="99" t="s">
        <v>114</v>
      </c>
      <c r="O14" s="99" t="s">
        <v>114</v>
      </c>
      <c r="P14" s="99" t="s">
        <v>114</v>
      </c>
      <c r="Q14" s="99"/>
      <c r="R14" s="99"/>
      <c r="S14" s="99"/>
      <c r="T14" s="99"/>
      <c r="U14" s="99"/>
      <c r="V14" s="99"/>
      <c r="AD14" s="29" t="s">
        <v>139</v>
      </c>
      <c r="AE14" s="29">
        <v>6</v>
      </c>
      <c r="AI14" s="52" t="s">
        <v>120</v>
      </c>
      <c r="AJ14" s="53">
        <v>0.8</v>
      </c>
      <c r="AK14" s="54">
        <v>1.7</v>
      </c>
      <c r="AL14" s="11">
        <v>12</v>
      </c>
      <c r="AM14" s="11">
        <v>6.7</v>
      </c>
      <c r="AN14" s="11" t="s">
        <v>136</v>
      </c>
    </row>
    <row r="15" spans="1:40" ht="13" x14ac:dyDescent="0.25">
      <c r="A15" s="135" t="s">
        <v>9</v>
      </c>
      <c r="B15" s="135"/>
      <c r="C15" s="15">
        <v>38</v>
      </c>
      <c r="D15" s="15">
        <v>38</v>
      </c>
      <c r="E15" s="15">
        <v>38</v>
      </c>
      <c r="F15" s="15">
        <v>38</v>
      </c>
      <c r="G15" s="15">
        <v>38</v>
      </c>
      <c r="H15" s="15">
        <v>38</v>
      </c>
      <c r="I15" s="15">
        <v>38</v>
      </c>
      <c r="J15" s="15">
        <v>38</v>
      </c>
      <c r="K15" s="15">
        <v>38</v>
      </c>
      <c r="L15" s="15">
        <v>38</v>
      </c>
      <c r="M15" s="15">
        <v>38</v>
      </c>
      <c r="N15" s="15">
        <v>38</v>
      </c>
      <c r="O15" s="15">
        <v>38</v>
      </c>
      <c r="P15" s="15">
        <v>38</v>
      </c>
      <c r="Q15" s="15"/>
      <c r="R15" s="15"/>
      <c r="S15" s="15"/>
      <c r="T15" s="15"/>
      <c r="U15" s="15"/>
      <c r="V15" s="15"/>
      <c r="AD15" s="29" t="s">
        <v>145</v>
      </c>
      <c r="AE15" s="29">
        <v>7</v>
      </c>
      <c r="AI15" s="52" t="s">
        <v>101</v>
      </c>
      <c r="AJ15" s="61">
        <v>1.8</v>
      </c>
      <c r="AK15" s="54">
        <v>5.4</v>
      </c>
      <c r="AL15" s="11">
        <v>13</v>
      </c>
      <c r="AM15" s="11">
        <v>6.7</v>
      </c>
      <c r="AN15" s="11" t="s">
        <v>136</v>
      </c>
    </row>
    <row r="16" spans="1:40" ht="13.5" thickBot="1" x14ac:dyDescent="0.3">
      <c r="A16" s="137" t="s">
        <v>44</v>
      </c>
      <c r="B16" s="137"/>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c r="R16" s="100"/>
      <c r="S16" s="100"/>
      <c r="T16" s="100"/>
      <c r="U16" s="100"/>
      <c r="V16" s="100"/>
      <c r="AD16" s="51" t="s">
        <v>146</v>
      </c>
      <c r="AE16" s="29">
        <v>8</v>
      </c>
      <c r="AI16" s="52" t="s">
        <v>119</v>
      </c>
      <c r="AJ16" s="53">
        <v>8</v>
      </c>
      <c r="AK16" s="54">
        <v>5.5</v>
      </c>
      <c r="AL16" s="12">
        <v>14</v>
      </c>
      <c r="AM16" s="11">
        <v>6.7</v>
      </c>
      <c r="AN16" s="11" t="s">
        <v>136</v>
      </c>
    </row>
    <row r="17" spans="1:40" ht="13" x14ac:dyDescent="0.25">
      <c r="A17" s="133" t="s">
        <v>69</v>
      </c>
      <c r="B17" s="13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31" t="s">
        <v>23</v>
      </c>
      <c r="B18" s="132"/>
      <c r="C18" s="16">
        <f>$D31</f>
        <v>63.231599999999993</v>
      </c>
      <c r="D18" s="16">
        <f>$D32</f>
        <v>63.231599999999993</v>
      </c>
      <c r="E18" s="16">
        <f>$D33</f>
        <v>63.231599999999993</v>
      </c>
      <c r="F18" s="16">
        <f>$D34</f>
        <v>63.231599999999993</v>
      </c>
      <c r="G18" s="16">
        <f>$D35</f>
        <v>63.231599999999993</v>
      </c>
      <c r="H18" s="16">
        <f>$D36</f>
        <v>63.231599999999993</v>
      </c>
      <c r="I18" s="16">
        <f>$D37</f>
        <v>63.231599999999993</v>
      </c>
      <c r="J18" s="16">
        <f>$D38</f>
        <v>63.231599999999993</v>
      </c>
      <c r="K18" s="16">
        <f>$D39</f>
        <v>63.231599999999993</v>
      </c>
      <c r="L18" s="16">
        <f>$D40</f>
        <v>63.231599999999993</v>
      </c>
      <c r="M18" s="16">
        <f>$D41</f>
        <v>63.231599999999993</v>
      </c>
      <c r="N18" s="16">
        <f>$D42</f>
        <v>63.231599999999993</v>
      </c>
      <c r="O18" s="16">
        <f>$D43</f>
        <v>63.231599999999993</v>
      </c>
      <c r="P18" s="16">
        <f>$D44</f>
        <v>63.231599999999993</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31" t="s">
        <v>90</v>
      </c>
      <c r="B19" s="132"/>
      <c r="C19" s="16">
        <f>C18-C17</f>
        <v>-1.3684000000000012</v>
      </c>
      <c r="D19" s="16">
        <f t="shared" ref="D19:V19" si="1">D18-D17</f>
        <v>-1.3684000000000012</v>
      </c>
      <c r="E19" s="16">
        <f t="shared" si="1"/>
        <v>-1.3684000000000012</v>
      </c>
      <c r="F19" s="16">
        <f t="shared" si="1"/>
        <v>-1.3684000000000012</v>
      </c>
      <c r="G19" s="16">
        <f t="shared" si="1"/>
        <v>-1.3684000000000012</v>
      </c>
      <c r="H19" s="16">
        <f t="shared" si="1"/>
        <v>-1.3684000000000012</v>
      </c>
      <c r="I19" s="16">
        <f t="shared" si="1"/>
        <v>-1.3684000000000012</v>
      </c>
      <c r="J19" s="16">
        <f t="shared" si="1"/>
        <v>-1.3684000000000012</v>
      </c>
      <c r="K19" s="16">
        <f t="shared" si="1"/>
        <v>-1.3684000000000012</v>
      </c>
      <c r="L19" s="16">
        <f t="shared" si="1"/>
        <v>-1.3684000000000012</v>
      </c>
      <c r="M19" s="16">
        <f t="shared" si="1"/>
        <v>-1.3684000000000012</v>
      </c>
      <c r="N19" s="16">
        <f t="shared" si="1"/>
        <v>-1.3684000000000012</v>
      </c>
      <c r="O19" s="16">
        <f t="shared" si="1"/>
        <v>-1.3684000000000012</v>
      </c>
      <c r="P19" s="16">
        <f t="shared" si="1"/>
        <v>-1.3684000000000012</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9" t="s">
        <v>91</v>
      </c>
      <c r="B20" s="13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33" t="s">
        <v>88</v>
      </c>
      <c r="B21" s="13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31" t="s">
        <v>89</v>
      </c>
      <c r="B22" s="132"/>
      <c r="C22" s="16">
        <f>$E31</f>
        <v>49.332700000000003</v>
      </c>
      <c r="D22" s="16">
        <f>$E32</f>
        <v>49.332700000000003</v>
      </c>
      <c r="E22" s="16">
        <f>$E33</f>
        <v>49.332700000000003</v>
      </c>
      <c r="F22" s="16">
        <f>$E34</f>
        <v>49.332700000000003</v>
      </c>
      <c r="G22" s="16">
        <f>$E35</f>
        <v>49.332700000000003</v>
      </c>
      <c r="H22" s="16">
        <f>$E36</f>
        <v>49.332700000000003</v>
      </c>
      <c r="I22" s="16">
        <f>$E37</f>
        <v>49.332700000000003</v>
      </c>
      <c r="J22" s="16">
        <f>$E38</f>
        <v>49.332700000000003</v>
      </c>
      <c r="K22" s="16">
        <f>$E39</f>
        <v>49.332700000000003</v>
      </c>
      <c r="L22" s="16">
        <f>$E40</f>
        <v>49.332700000000003</v>
      </c>
      <c r="M22" s="16">
        <f>$E41</f>
        <v>49.332700000000003</v>
      </c>
      <c r="N22" s="16">
        <f>$E42</f>
        <v>49.332700000000003</v>
      </c>
      <c r="O22" s="16">
        <f>$E43</f>
        <v>49.332700000000003</v>
      </c>
      <c r="P22" s="16">
        <f>$E44</f>
        <v>49.332700000000003</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31" t="s">
        <v>92</v>
      </c>
      <c r="B23" s="132"/>
      <c r="C23" s="16">
        <f>C22-C21</f>
        <v>-178.66730000000001</v>
      </c>
      <c r="D23" s="16">
        <f t="shared" ref="D23:V23" si="3">D22-D21</f>
        <v>-178.66730000000001</v>
      </c>
      <c r="E23" s="16">
        <f t="shared" si="3"/>
        <v>-178.66730000000001</v>
      </c>
      <c r="F23" s="16">
        <f t="shared" si="3"/>
        <v>-178.66730000000001</v>
      </c>
      <c r="G23" s="16">
        <f t="shared" si="3"/>
        <v>-178.66730000000001</v>
      </c>
      <c r="H23" s="16">
        <f t="shared" si="3"/>
        <v>-178.66730000000001</v>
      </c>
      <c r="I23" s="16">
        <f t="shared" si="3"/>
        <v>-178.66730000000001</v>
      </c>
      <c r="J23" s="16">
        <f t="shared" si="3"/>
        <v>-178.66730000000001</v>
      </c>
      <c r="K23" s="16">
        <f t="shared" si="3"/>
        <v>-178.66730000000001</v>
      </c>
      <c r="L23" s="16">
        <f t="shared" si="3"/>
        <v>-178.66730000000001</v>
      </c>
      <c r="M23" s="16">
        <f t="shared" si="3"/>
        <v>-178.66730000000001</v>
      </c>
      <c r="N23" s="16">
        <f t="shared" si="3"/>
        <v>-178.66730000000001</v>
      </c>
      <c r="O23" s="16">
        <f t="shared" si="3"/>
        <v>-178.66730000000001</v>
      </c>
      <c r="P23" s="16">
        <f t="shared" si="3"/>
        <v>-178.66730000000001</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9" t="s">
        <v>93</v>
      </c>
      <c r="B24" s="13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1.1399999999999999</v>
      </c>
      <c r="C28" s="15">
        <v>7.0000000000000007E-2</v>
      </c>
      <c r="D28" s="15">
        <v>120</v>
      </c>
      <c r="E28" s="15">
        <v>178</v>
      </c>
      <c r="F28" s="15">
        <v>22.7</v>
      </c>
      <c r="G28" s="15">
        <v>0.77300000000000002</v>
      </c>
      <c r="H28" s="15">
        <v>2.14</v>
      </c>
      <c r="I28" s="15">
        <v>0.5</v>
      </c>
      <c r="J28" s="15">
        <v>0.01</v>
      </c>
      <c r="K28" s="15">
        <v>0.05</v>
      </c>
      <c r="L28" s="15">
        <v>0.2</v>
      </c>
      <c r="M28" s="15">
        <v>0.2</v>
      </c>
      <c r="N28" s="15"/>
      <c r="O28" s="15"/>
      <c r="P28" s="15">
        <v>1298</v>
      </c>
      <c r="Q28" s="15">
        <v>443</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16/17</v>
      </c>
      <c r="B31" s="15">
        <v>230</v>
      </c>
      <c r="C31" s="76">
        <f>IF(C$27="%w/w SAR",((C$28*10)*$B31),IF(C$27="%w/w DM",(((C$28*10)*($B$28/100))*$B31),IF(C$27="kg/t SAR",(C$28*$B31),IF(C$27="kg/t DM",((C$28*($B$28/100))*$B31),IF(C$27="mg/kg SAR",((C$28*0.001)*$B31),IF(C$27="mg/kg DM",(((C$28*0.001)*($B$28/100))*$B31),0))))))</f>
        <v>161.00000000000003</v>
      </c>
      <c r="D31" s="76">
        <f>(IF(D$27="%w/w SAR",((D$28*10)*$B31),IF(D$27="%w/w DM",(((D$28*10)*($B$28/100))*$B31),IF(D$27="kg/t SAR",(D$28*$B31),IF(D$27="kg/t DM",((D$28*($B$28/100))*$B31),IF(D$27="mg/kg SAR",((D$28*0.001)*$B31),IF(D$27="mg/kg DM",(((D$28*0.001)*($B$28/100))*$B31),"0")))))))*2.291</f>
        <v>63.231599999999993</v>
      </c>
      <c r="E31" s="76">
        <f>(IF(E$27="%w/w SAR",((E$28*10)*$B31),IF(E$27="%w/w DM",(((E$28*10)*($B$28/100))*$B31),IF(E$27="kg/t SAR",(E$28*$B31),IF(E$27="kg/t DM",((E$28*($B$28/100))*$B31),IF(E$27="mg/kg SAR",((E$28*0.001)*$B31),IF(E$27="mg/kg DM",(((E$28*0.001)*($B$28/100))*$B31),"0")))))))*1.205</f>
        <v>49.332700000000003</v>
      </c>
      <c r="F31" s="76">
        <f>(IF(F$27="%w/w SAR",((F$28*10)*$B31),IF(F$27="%w/w DM",(((F$28*10)*($B$28/100))*$B31),IF(F$27="kg/t SAR",(F$28*$B31),IF(F$27="kg/t DM",((F$28*($B$28/100))*$B31),IF(F$27="mg/kg SAR",((F$28*0.001)*$B31),IF(F$27="mg/kg DM",(((F$28*0.001)*($B$28/100))*$B31),"0")))))))*1.658</f>
        <v>8.6564180000000004</v>
      </c>
      <c r="G31" s="76">
        <f t="shared" ref="G31:P31" si="5">IF(G$27="%w/w SAR",((G$28*10)*$B31),IF(G$27="%w/w DM",(((G$28*10)*($B$28/100))*$B31),IF(G$27="kg/t SAR",(G$28*$B31),IF(G$27="kg/t DM",((G$28*($B$28/100))*$B31),IF(G$27="mg/kg SAR",((G$28*0.001)*$B31),IF(G$27="mg/kg DM",(((G$28*0.001)*($B$28/100))*$B31),0))))))</f>
        <v>0.17779</v>
      </c>
      <c r="H31" s="76">
        <f t="shared" si="5"/>
        <v>0.49219999999999997</v>
      </c>
      <c r="I31" s="76">
        <f t="shared" si="5"/>
        <v>0.115</v>
      </c>
      <c r="J31" s="76">
        <f t="shared" si="5"/>
        <v>2.3000000000000004E-3</v>
      </c>
      <c r="K31" s="76">
        <f t="shared" si="5"/>
        <v>1.15E-2</v>
      </c>
      <c r="L31" s="76">
        <f t="shared" si="5"/>
        <v>4.5999999999999999E-2</v>
      </c>
      <c r="M31" s="76">
        <f t="shared" si="5"/>
        <v>4.5999999999999999E-2</v>
      </c>
      <c r="N31" s="76">
        <f t="shared" si="5"/>
        <v>0</v>
      </c>
      <c r="O31" s="76">
        <f t="shared" si="5"/>
        <v>0</v>
      </c>
      <c r="P31" s="76">
        <f t="shared" si="5"/>
        <v>298.54000000000002</v>
      </c>
      <c r="Q31" s="76">
        <f>(IF(Q$27="%w/w SAR",((Q$28*10)*$B31),IF(Q$27="%w/w DM",(((Q$28*10)*($B$28/100))*$B31),IF(Q$27="kg/t SAR",(Q$28*$B31),IF(Q$27="kg/t DM",((Q$28*($B$28/100))*$B31),IF(Q$27="mg/kg SAR",((Q$28*0.001)*$B31),IF(Q$27="mg/kg DM",(((Q$28*0.001)*($B$28/100))*$B31),0)))))))*2.5</f>
        <v>254.72499999999999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18</v>
      </c>
      <c r="B32" s="15">
        <v>230</v>
      </c>
      <c r="C32" s="76">
        <f t="shared" ref="C32:C50" si="6">IF(C$27="%w/w SAR",((C$28*10)*$B32),IF(C$27="%w/w DM",(((C$28*10)*($B$28/100))*$B32),IF(C$27="kg/t SAR",(C$28*$B32),IF(C$27="kg/t DM",((C$28*($B$28/100))*$B32),IF(C$27="mg/kg SAR",((C$28*0.001)*$B32),IF(C$27="mg/kg DM",(((C$28*0.001)*($B$28/100))*$B32),0))))))</f>
        <v>161.00000000000003</v>
      </c>
      <c r="D32" s="76">
        <f t="shared" ref="D32:D50" si="7">(IF(D$27="%w/w SAR",((D$28*10)*$B32),IF(D$27="%w/w DM",(((D$28*10)*($B$28/100))*$B32),IF(D$27="kg/t SAR",(D$28*$B32),IF(D$27="kg/t DM",((D$28*($B$28/100))*$B32),IF(D$27="mg/kg SAR",((D$28*0.001)*$B32),IF(D$27="mg/kg DM",(((D$28*0.001)*($B$28/100))*$B32),"0")))))))*2.291</f>
        <v>63.231599999999993</v>
      </c>
      <c r="E32" s="76">
        <f t="shared" ref="E32:E50" si="8">(IF(E$27="%w/w SAR",((E$28*10)*$B32),IF(E$27="%w/w DM",(((E$28*10)*($B$28/100))*$B32),IF(E$27="kg/t SAR",(E$28*$B32),IF(E$27="kg/t DM",((E$28*($B$28/100))*$B32),IF(E$27="mg/kg SAR",((E$28*0.001)*$B32),IF(E$27="mg/kg DM",(((E$28*0.001)*($B$28/100))*$B32),"0")))))))*1.205</f>
        <v>49.332700000000003</v>
      </c>
      <c r="F32" s="76">
        <f t="shared" ref="F32:F50" si="9">(IF(F$27="%w/w SAR",((F$28*10)*$B32),IF(F$27="%w/w DM",(((F$28*10)*($B$28/100))*$B32),IF(F$27="kg/t SAR",(F$28*$B32),IF(F$27="kg/t DM",((F$28*($B$28/100))*$B32),IF(F$27="mg/kg SAR",((F$28*0.001)*$B32),IF(F$27="mg/kg DM",(((F$28*0.001)*($B$28/100))*$B32),"0")))))))*1.658</f>
        <v>8.6564180000000004</v>
      </c>
      <c r="G32" s="76">
        <f t="shared" ref="G32:P50" si="10">IF(G$27="%w/w SAR",((G$28*10)*$B32),IF(G$27="%w/w DM",(((G$28*10)*($B$28/100))*$B32),IF(G$27="kg/t SAR",(G$28*$B32),IF(G$27="kg/t DM",((G$28*($B$28/100))*$B32),IF(G$27="mg/kg SAR",((G$28*0.001)*$B32),IF(G$27="mg/kg DM",(((G$28*0.001)*($B$28/100))*$B32),0))))))</f>
        <v>0.17779</v>
      </c>
      <c r="H32" s="76">
        <f t="shared" si="10"/>
        <v>0.49219999999999997</v>
      </c>
      <c r="I32" s="76">
        <f t="shared" si="10"/>
        <v>0.115</v>
      </c>
      <c r="J32" s="76">
        <f t="shared" si="10"/>
        <v>2.3000000000000004E-3</v>
      </c>
      <c r="K32" s="76">
        <f t="shared" si="10"/>
        <v>1.15E-2</v>
      </c>
      <c r="L32" s="76">
        <f t="shared" si="10"/>
        <v>4.5999999999999999E-2</v>
      </c>
      <c r="M32" s="76">
        <f t="shared" si="10"/>
        <v>4.5999999999999999E-2</v>
      </c>
      <c r="N32" s="76">
        <f t="shared" si="10"/>
        <v>0</v>
      </c>
      <c r="O32" s="76">
        <f t="shared" si="10"/>
        <v>0</v>
      </c>
      <c r="P32" s="76">
        <f t="shared" si="10"/>
        <v>298.54000000000002</v>
      </c>
      <c r="Q32" s="76">
        <f t="shared" ref="Q32:Q50" si="11">(IF(Q$27="%w/w SAR",((Q$28*10)*$B32),IF(Q$27="%w/w DM",(((Q$28*10)*($B$28/100))*$B32),IF(Q$27="kg/t SAR",(Q$28*$B32),IF(Q$27="kg/t DM",((Q$28*($B$28/100))*$B32),IF(Q$27="mg/kg SAR",((Q$28*0.001)*$B32),IF(Q$27="mg/kg DM",(((Q$28*0.001)*($B$28/100))*$B32),0)))))))*2.5</f>
        <v>254.72499999999999</v>
      </c>
      <c r="R32" s="76">
        <f t="shared" ref="R32:U50" si="12">IF(R$27="%w/w SAR",((R$28*10)*$B32),IF(R$27="%w/w DM",(((R$28*10)*($B$28/100))*$B32),IF(R$27="kg/t SAR",(R$28*$B32),IF(R$27="kg/t DM",((R$28*($B$28/100))*$B32),IF(R$27="mg/kg SAR",((R$28*0.001)*$B32),IF(R$27="mg/kg DM",(((R$28*0.001)*($B$28/100))*$B32),0))))))</f>
        <v>0</v>
      </c>
      <c r="S32" s="76">
        <f t="shared" si="12"/>
        <v>0</v>
      </c>
      <c r="T32" s="76">
        <f t="shared" si="12"/>
        <v>0</v>
      </c>
      <c r="U32" s="76">
        <f t="shared" si="12"/>
        <v>0</v>
      </c>
      <c r="AB32" s="58"/>
      <c r="AC32" s="58"/>
      <c r="AD32" s="58"/>
      <c r="AE32" s="58"/>
      <c r="AF32" s="58"/>
      <c r="AG32" s="58"/>
      <c r="AH32" s="58"/>
      <c r="AI32" s="58"/>
    </row>
    <row r="33" spans="1:35" s="71" customFormat="1" ht="13" x14ac:dyDescent="0.35">
      <c r="A33" s="13">
        <f>E8</f>
        <v>25</v>
      </c>
      <c r="B33" s="15">
        <v>230</v>
      </c>
      <c r="C33" s="76">
        <f t="shared" si="6"/>
        <v>161.00000000000003</v>
      </c>
      <c r="D33" s="76">
        <f t="shared" si="7"/>
        <v>63.231599999999993</v>
      </c>
      <c r="E33" s="76">
        <f t="shared" si="8"/>
        <v>49.332700000000003</v>
      </c>
      <c r="F33" s="76">
        <f t="shared" si="9"/>
        <v>8.6564180000000004</v>
      </c>
      <c r="G33" s="76">
        <f t="shared" si="10"/>
        <v>0.17779</v>
      </c>
      <c r="H33" s="76">
        <f t="shared" si="10"/>
        <v>0.49219999999999997</v>
      </c>
      <c r="I33" s="76">
        <f t="shared" si="10"/>
        <v>0.115</v>
      </c>
      <c r="J33" s="76">
        <f t="shared" si="10"/>
        <v>2.3000000000000004E-3</v>
      </c>
      <c r="K33" s="76">
        <f t="shared" si="10"/>
        <v>1.15E-2</v>
      </c>
      <c r="L33" s="76">
        <f t="shared" si="10"/>
        <v>4.5999999999999999E-2</v>
      </c>
      <c r="M33" s="76">
        <f t="shared" si="10"/>
        <v>4.5999999999999999E-2</v>
      </c>
      <c r="N33" s="76">
        <f t="shared" si="10"/>
        <v>0</v>
      </c>
      <c r="O33" s="76">
        <f t="shared" si="10"/>
        <v>0</v>
      </c>
      <c r="P33" s="76">
        <f t="shared" si="10"/>
        <v>298.54000000000002</v>
      </c>
      <c r="Q33" s="76">
        <f t="shared" si="11"/>
        <v>254.72499999999999</v>
      </c>
      <c r="R33" s="76">
        <f t="shared" si="12"/>
        <v>0</v>
      </c>
      <c r="S33" s="76">
        <f t="shared" si="12"/>
        <v>0</v>
      </c>
      <c r="T33" s="76">
        <f t="shared" si="12"/>
        <v>0</v>
      </c>
      <c r="U33" s="76">
        <f t="shared" si="12"/>
        <v>0</v>
      </c>
      <c r="AB33" s="58"/>
      <c r="AC33" s="58"/>
      <c r="AD33" s="58"/>
      <c r="AE33" s="58"/>
      <c r="AF33" s="58"/>
      <c r="AG33" s="58"/>
      <c r="AH33" s="58"/>
      <c r="AI33" s="58"/>
    </row>
    <row r="34" spans="1:35" s="71" customFormat="1" ht="13" x14ac:dyDescent="0.35">
      <c r="A34" s="13">
        <f>F8</f>
        <v>26</v>
      </c>
      <c r="B34" s="15">
        <v>230</v>
      </c>
      <c r="C34" s="76">
        <f t="shared" si="6"/>
        <v>161.00000000000003</v>
      </c>
      <c r="D34" s="76">
        <f t="shared" si="7"/>
        <v>63.231599999999993</v>
      </c>
      <c r="E34" s="76">
        <f t="shared" si="8"/>
        <v>49.332700000000003</v>
      </c>
      <c r="F34" s="76">
        <f t="shared" si="9"/>
        <v>8.6564180000000004</v>
      </c>
      <c r="G34" s="76">
        <f t="shared" si="10"/>
        <v>0.17779</v>
      </c>
      <c r="H34" s="76">
        <f t="shared" si="10"/>
        <v>0.49219999999999997</v>
      </c>
      <c r="I34" s="76">
        <f t="shared" si="10"/>
        <v>0.115</v>
      </c>
      <c r="J34" s="76">
        <f t="shared" si="10"/>
        <v>2.3000000000000004E-3</v>
      </c>
      <c r="K34" s="76">
        <f t="shared" si="10"/>
        <v>1.15E-2</v>
      </c>
      <c r="L34" s="76">
        <f t="shared" si="10"/>
        <v>4.5999999999999999E-2</v>
      </c>
      <c r="M34" s="76">
        <f t="shared" si="10"/>
        <v>4.5999999999999999E-2</v>
      </c>
      <c r="N34" s="76">
        <f t="shared" si="10"/>
        <v>0</v>
      </c>
      <c r="O34" s="76">
        <f t="shared" si="10"/>
        <v>0</v>
      </c>
      <c r="P34" s="76">
        <f t="shared" si="10"/>
        <v>298.54000000000002</v>
      </c>
      <c r="Q34" s="76">
        <f t="shared" si="11"/>
        <v>254.72499999999999</v>
      </c>
      <c r="R34" s="76">
        <f t="shared" si="12"/>
        <v>0</v>
      </c>
      <c r="S34" s="76">
        <f t="shared" si="12"/>
        <v>0</v>
      </c>
      <c r="T34" s="76">
        <f t="shared" si="12"/>
        <v>0</v>
      </c>
      <c r="U34" s="76">
        <f t="shared" si="12"/>
        <v>0</v>
      </c>
      <c r="AB34" s="58"/>
      <c r="AC34" s="58"/>
      <c r="AD34" s="58"/>
      <c r="AE34" s="58"/>
      <c r="AF34" s="58"/>
      <c r="AG34" s="58"/>
      <c r="AH34" s="58"/>
      <c r="AI34" s="58"/>
    </row>
    <row r="35" spans="1:35" s="71" customFormat="1" ht="13" x14ac:dyDescent="0.35">
      <c r="A35" s="13">
        <f>G8</f>
        <v>29</v>
      </c>
      <c r="B35" s="15">
        <v>230</v>
      </c>
      <c r="C35" s="76">
        <f t="shared" si="6"/>
        <v>161.00000000000003</v>
      </c>
      <c r="D35" s="76">
        <f t="shared" si="7"/>
        <v>63.231599999999993</v>
      </c>
      <c r="E35" s="76">
        <f t="shared" si="8"/>
        <v>49.332700000000003</v>
      </c>
      <c r="F35" s="76">
        <f t="shared" si="9"/>
        <v>8.6564180000000004</v>
      </c>
      <c r="G35" s="76">
        <f t="shared" si="10"/>
        <v>0.17779</v>
      </c>
      <c r="H35" s="76">
        <f t="shared" si="10"/>
        <v>0.49219999999999997</v>
      </c>
      <c r="I35" s="76">
        <f t="shared" si="10"/>
        <v>0.115</v>
      </c>
      <c r="J35" s="76">
        <f t="shared" si="10"/>
        <v>2.3000000000000004E-3</v>
      </c>
      <c r="K35" s="76">
        <f t="shared" si="10"/>
        <v>1.15E-2</v>
      </c>
      <c r="L35" s="76">
        <f t="shared" si="10"/>
        <v>4.5999999999999999E-2</v>
      </c>
      <c r="M35" s="76">
        <f t="shared" si="10"/>
        <v>4.5999999999999999E-2</v>
      </c>
      <c r="N35" s="76">
        <f t="shared" si="10"/>
        <v>0</v>
      </c>
      <c r="O35" s="76">
        <f t="shared" si="10"/>
        <v>0</v>
      </c>
      <c r="P35" s="76">
        <f t="shared" si="10"/>
        <v>298.54000000000002</v>
      </c>
      <c r="Q35" s="76">
        <f t="shared" si="11"/>
        <v>254.72499999999999</v>
      </c>
      <c r="R35" s="76">
        <f t="shared" si="12"/>
        <v>0</v>
      </c>
      <c r="S35" s="76">
        <f t="shared" si="12"/>
        <v>0</v>
      </c>
      <c r="T35" s="76">
        <f t="shared" si="12"/>
        <v>0</v>
      </c>
      <c r="U35" s="76">
        <f t="shared" si="12"/>
        <v>0</v>
      </c>
      <c r="AB35" s="58"/>
      <c r="AC35" s="58"/>
      <c r="AD35" s="58"/>
      <c r="AE35" s="58"/>
      <c r="AF35" s="58"/>
      <c r="AG35" s="58"/>
      <c r="AH35" s="58"/>
      <c r="AI35" s="58"/>
    </row>
    <row r="36" spans="1:35" s="71" customFormat="1" ht="13" x14ac:dyDescent="0.35">
      <c r="A36" s="13">
        <f>H8</f>
        <v>30</v>
      </c>
      <c r="B36" s="15">
        <v>230</v>
      </c>
      <c r="C36" s="76">
        <f t="shared" si="6"/>
        <v>161.00000000000003</v>
      </c>
      <c r="D36" s="76">
        <f t="shared" si="7"/>
        <v>63.231599999999993</v>
      </c>
      <c r="E36" s="76">
        <f t="shared" si="8"/>
        <v>49.332700000000003</v>
      </c>
      <c r="F36" s="76">
        <f t="shared" si="9"/>
        <v>8.6564180000000004</v>
      </c>
      <c r="G36" s="76">
        <f t="shared" si="10"/>
        <v>0.17779</v>
      </c>
      <c r="H36" s="76">
        <f t="shared" si="10"/>
        <v>0.49219999999999997</v>
      </c>
      <c r="I36" s="76">
        <f t="shared" si="10"/>
        <v>0.115</v>
      </c>
      <c r="J36" s="76">
        <f t="shared" si="10"/>
        <v>2.3000000000000004E-3</v>
      </c>
      <c r="K36" s="76">
        <f t="shared" si="10"/>
        <v>1.15E-2</v>
      </c>
      <c r="L36" s="76">
        <f t="shared" si="10"/>
        <v>4.5999999999999999E-2</v>
      </c>
      <c r="M36" s="76">
        <f t="shared" si="10"/>
        <v>4.5999999999999999E-2</v>
      </c>
      <c r="N36" s="76">
        <f t="shared" si="10"/>
        <v>0</v>
      </c>
      <c r="O36" s="76">
        <f t="shared" si="10"/>
        <v>0</v>
      </c>
      <c r="P36" s="76">
        <f t="shared" si="10"/>
        <v>298.54000000000002</v>
      </c>
      <c r="Q36" s="76">
        <f t="shared" si="11"/>
        <v>254.72499999999999</v>
      </c>
      <c r="R36" s="76">
        <f t="shared" si="12"/>
        <v>0</v>
      </c>
      <c r="S36" s="76">
        <f t="shared" si="12"/>
        <v>0</v>
      </c>
      <c r="T36" s="76">
        <f t="shared" si="12"/>
        <v>0</v>
      </c>
      <c r="U36" s="76">
        <f t="shared" si="12"/>
        <v>0</v>
      </c>
      <c r="AB36" s="58"/>
      <c r="AC36" s="58"/>
      <c r="AD36" s="58"/>
      <c r="AE36" s="58"/>
      <c r="AF36" s="58"/>
      <c r="AG36" s="58"/>
      <c r="AH36" s="58"/>
      <c r="AI36" s="58"/>
    </row>
    <row r="37" spans="1:35" s="71" customFormat="1" ht="13" x14ac:dyDescent="0.35">
      <c r="A37" s="13">
        <f>I8</f>
        <v>31</v>
      </c>
      <c r="B37" s="15">
        <v>230</v>
      </c>
      <c r="C37" s="76">
        <f t="shared" si="6"/>
        <v>161.00000000000003</v>
      </c>
      <c r="D37" s="76">
        <f t="shared" si="7"/>
        <v>63.231599999999993</v>
      </c>
      <c r="E37" s="76">
        <f t="shared" si="8"/>
        <v>49.332700000000003</v>
      </c>
      <c r="F37" s="76">
        <f t="shared" si="9"/>
        <v>8.6564180000000004</v>
      </c>
      <c r="G37" s="76">
        <f t="shared" si="10"/>
        <v>0.17779</v>
      </c>
      <c r="H37" s="76">
        <f t="shared" si="10"/>
        <v>0.49219999999999997</v>
      </c>
      <c r="I37" s="76">
        <f t="shared" si="10"/>
        <v>0.115</v>
      </c>
      <c r="J37" s="76">
        <f t="shared" si="10"/>
        <v>2.3000000000000004E-3</v>
      </c>
      <c r="K37" s="76">
        <f t="shared" si="10"/>
        <v>1.15E-2</v>
      </c>
      <c r="L37" s="76">
        <f t="shared" si="10"/>
        <v>4.5999999999999999E-2</v>
      </c>
      <c r="M37" s="76">
        <f t="shared" si="10"/>
        <v>4.5999999999999999E-2</v>
      </c>
      <c r="N37" s="76">
        <f t="shared" si="10"/>
        <v>0</v>
      </c>
      <c r="O37" s="76">
        <f t="shared" si="10"/>
        <v>0</v>
      </c>
      <c r="P37" s="76">
        <f t="shared" si="10"/>
        <v>298.54000000000002</v>
      </c>
      <c r="Q37" s="76">
        <f t="shared" si="11"/>
        <v>254.72499999999999</v>
      </c>
      <c r="R37" s="76">
        <f t="shared" si="12"/>
        <v>0</v>
      </c>
      <c r="S37" s="76">
        <f t="shared" si="12"/>
        <v>0</v>
      </c>
      <c r="T37" s="76">
        <f t="shared" si="12"/>
        <v>0</v>
      </c>
      <c r="U37" s="76">
        <f t="shared" si="12"/>
        <v>0</v>
      </c>
      <c r="AB37" s="58"/>
      <c r="AC37" s="58"/>
      <c r="AD37" s="58"/>
      <c r="AE37" s="58"/>
      <c r="AF37" s="58"/>
      <c r="AG37" s="58"/>
      <c r="AH37" s="58"/>
      <c r="AI37" s="58"/>
    </row>
    <row r="38" spans="1:35" s="71" customFormat="1" ht="13" x14ac:dyDescent="0.35">
      <c r="A38" s="13">
        <f>J8</f>
        <v>32</v>
      </c>
      <c r="B38" s="15">
        <v>230</v>
      </c>
      <c r="C38" s="76">
        <f t="shared" si="6"/>
        <v>161.00000000000003</v>
      </c>
      <c r="D38" s="76">
        <f t="shared" si="7"/>
        <v>63.231599999999993</v>
      </c>
      <c r="E38" s="76">
        <f t="shared" si="8"/>
        <v>49.332700000000003</v>
      </c>
      <c r="F38" s="76">
        <f t="shared" si="9"/>
        <v>8.6564180000000004</v>
      </c>
      <c r="G38" s="76">
        <f t="shared" si="10"/>
        <v>0.17779</v>
      </c>
      <c r="H38" s="76">
        <f t="shared" si="10"/>
        <v>0.49219999999999997</v>
      </c>
      <c r="I38" s="76">
        <f t="shared" si="10"/>
        <v>0.115</v>
      </c>
      <c r="J38" s="76">
        <f t="shared" si="10"/>
        <v>2.3000000000000004E-3</v>
      </c>
      <c r="K38" s="76">
        <f t="shared" si="10"/>
        <v>1.15E-2</v>
      </c>
      <c r="L38" s="76">
        <f t="shared" si="10"/>
        <v>4.5999999999999999E-2</v>
      </c>
      <c r="M38" s="76">
        <f t="shared" si="10"/>
        <v>4.5999999999999999E-2</v>
      </c>
      <c r="N38" s="76">
        <f t="shared" si="10"/>
        <v>0</v>
      </c>
      <c r="O38" s="76">
        <f t="shared" si="10"/>
        <v>0</v>
      </c>
      <c r="P38" s="76">
        <f t="shared" si="10"/>
        <v>298.54000000000002</v>
      </c>
      <c r="Q38" s="76">
        <f t="shared" si="11"/>
        <v>254.72499999999999</v>
      </c>
      <c r="R38" s="76">
        <f t="shared" si="12"/>
        <v>0</v>
      </c>
      <c r="S38" s="76">
        <f t="shared" si="12"/>
        <v>0</v>
      </c>
      <c r="T38" s="76">
        <f t="shared" si="12"/>
        <v>0</v>
      </c>
      <c r="U38" s="76">
        <f t="shared" si="12"/>
        <v>0</v>
      </c>
      <c r="AB38" s="58"/>
      <c r="AC38" s="58"/>
      <c r="AD38" s="58"/>
      <c r="AE38" s="58"/>
      <c r="AF38" s="58"/>
      <c r="AG38" s="58"/>
      <c r="AH38" s="58"/>
      <c r="AI38" s="58"/>
    </row>
    <row r="39" spans="1:35" s="71" customFormat="1" ht="13" x14ac:dyDescent="0.35">
      <c r="A39" s="13">
        <f>K8</f>
        <v>34</v>
      </c>
      <c r="B39" s="15">
        <v>230</v>
      </c>
      <c r="C39" s="76">
        <f t="shared" si="6"/>
        <v>161.00000000000003</v>
      </c>
      <c r="D39" s="76">
        <f t="shared" si="7"/>
        <v>63.231599999999993</v>
      </c>
      <c r="E39" s="76">
        <f t="shared" si="8"/>
        <v>49.332700000000003</v>
      </c>
      <c r="F39" s="76">
        <f t="shared" si="9"/>
        <v>8.6564180000000004</v>
      </c>
      <c r="G39" s="76">
        <f t="shared" si="10"/>
        <v>0.17779</v>
      </c>
      <c r="H39" s="76">
        <f t="shared" si="10"/>
        <v>0.49219999999999997</v>
      </c>
      <c r="I39" s="76">
        <f t="shared" si="10"/>
        <v>0.115</v>
      </c>
      <c r="J39" s="76">
        <f t="shared" si="10"/>
        <v>2.3000000000000004E-3</v>
      </c>
      <c r="K39" s="76">
        <f t="shared" si="10"/>
        <v>1.15E-2</v>
      </c>
      <c r="L39" s="76">
        <f t="shared" si="10"/>
        <v>4.5999999999999999E-2</v>
      </c>
      <c r="M39" s="76">
        <f t="shared" si="10"/>
        <v>4.5999999999999999E-2</v>
      </c>
      <c r="N39" s="76">
        <f t="shared" si="10"/>
        <v>0</v>
      </c>
      <c r="O39" s="76">
        <f t="shared" si="10"/>
        <v>0</v>
      </c>
      <c r="P39" s="76">
        <f t="shared" si="10"/>
        <v>298.54000000000002</v>
      </c>
      <c r="Q39" s="76">
        <f t="shared" si="11"/>
        <v>254.72499999999999</v>
      </c>
      <c r="R39" s="76">
        <f t="shared" si="12"/>
        <v>0</v>
      </c>
      <c r="S39" s="76">
        <f t="shared" si="12"/>
        <v>0</v>
      </c>
      <c r="T39" s="76">
        <f t="shared" si="12"/>
        <v>0</v>
      </c>
      <c r="U39" s="76">
        <f t="shared" si="12"/>
        <v>0</v>
      </c>
      <c r="AB39" s="58"/>
      <c r="AC39" s="58"/>
      <c r="AD39" s="58"/>
      <c r="AE39" s="58"/>
      <c r="AF39" s="58"/>
      <c r="AG39" s="58"/>
      <c r="AH39" s="58"/>
      <c r="AI39" s="58"/>
    </row>
    <row r="40" spans="1:35" s="71" customFormat="1" ht="13" x14ac:dyDescent="0.35">
      <c r="A40" s="13">
        <f>L8</f>
        <v>35</v>
      </c>
      <c r="B40" s="15">
        <v>230</v>
      </c>
      <c r="C40" s="76">
        <f t="shared" si="6"/>
        <v>161.00000000000003</v>
      </c>
      <c r="D40" s="76">
        <f t="shared" si="7"/>
        <v>63.231599999999993</v>
      </c>
      <c r="E40" s="76">
        <f t="shared" si="8"/>
        <v>49.332700000000003</v>
      </c>
      <c r="F40" s="76">
        <f t="shared" si="9"/>
        <v>8.6564180000000004</v>
      </c>
      <c r="G40" s="76">
        <f t="shared" si="10"/>
        <v>0.17779</v>
      </c>
      <c r="H40" s="76">
        <f t="shared" si="10"/>
        <v>0.49219999999999997</v>
      </c>
      <c r="I40" s="76">
        <f t="shared" si="10"/>
        <v>0.115</v>
      </c>
      <c r="J40" s="76">
        <f t="shared" si="10"/>
        <v>2.3000000000000004E-3</v>
      </c>
      <c r="K40" s="76">
        <f t="shared" si="10"/>
        <v>1.15E-2</v>
      </c>
      <c r="L40" s="76">
        <f t="shared" si="10"/>
        <v>4.5999999999999999E-2</v>
      </c>
      <c r="M40" s="76">
        <f t="shared" si="10"/>
        <v>4.5999999999999999E-2</v>
      </c>
      <c r="N40" s="76">
        <f t="shared" si="10"/>
        <v>0</v>
      </c>
      <c r="O40" s="76">
        <f t="shared" si="10"/>
        <v>0</v>
      </c>
      <c r="P40" s="76">
        <f t="shared" si="10"/>
        <v>298.54000000000002</v>
      </c>
      <c r="Q40" s="76">
        <f t="shared" si="11"/>
        <v>254.72499999999999</v>
      </c>
      <c r="R40" s="76">
        <f t="shared" si="12"/>
        <v>0</v>
      </c>
      <c r="S40" s="76">
        <f t="shared" si="12"/>
        <v>0</v>
      </c>
      <c r="T40" s="76">
        <f t="shared" si="12"/>
        <v>0</v>
      </c>
      <c r="U40" s="76">
        <f t="shared" si="12"/>
        <v>0</v>
      </c>
      <c r="AB40" s="58"/>
      <c r="AC40" s="58"/>
      <c r="AD40" s="58"/>
      <c r="AE40" s="58"/>
      <c r="AF40" s="58"/>
      <c r="AG40" s="58"/>
      <c r="AH40" s="58"/>
      <c r="AI40" s="58"/>
    </row>
    <row r="41" spans="1:35" s="71" customFormat="1" ht="13" x14ac:dyDescent="0.35">
      <c r="A41" s="13">
        <f>M8</f>
        <v>36</v>
      </c>
      <c r="B41" s="15">
        <v>230</v>
      </c>
      <c r="C41" s="76">
        <f t="shared" si="6"/>
        <v>161.00000000000003</v>
      </c>
      <c r="D41" s="76">
        <f t="shared" si="7"/>
        <v>63.231599999999993</v>
      </c>
      <c r="E41" s="76">
        <f t="shared" si="8"/>
        <v>49.332700000000003</v>
      </c>
      <c r="F41" s="76">
        <f t="shared" si="9"/>
        <v>8.6564180000000004</v>
      </c>
      <c r="G41" s="76">
        <f t="shared" si="10"/>
        <v>0.17779</v>
      </c>
      <c r="H41" s="76">
        <f t="shared" si="10"/>
        <v>0.49219999999999997</v>
      </c>
      <c r="I41" s="76">
        <f t="shared" si="10"/>
        <v>0.115</v>
      </c>
      <c r="J41" s="76">
        <f t="shared" si="10"/>
        <v>2.3000000000000004E-3</v>
      </c>
      <c r="K41" s="76">
        <f t="shared" si="10"/>
        <v>1.15E-2</v>
      </c>
      <c r="L41" s="76">
        <f t="shared" si="10"/>
        <v>4.5999999999999999E-2</v>
      </c>
      <c r="M41" s="76">
        <f t="shared" si="10"/>
        <v>4.5999999999999999E-2</v>
      </c>
      <c r="N41" s="76">
        <f t="shared" si="10"/>
        <v>0</v>
      </c>
      <c r="O41" s="76">
        <f t="shared" si="10"/>
        <v>0</v>
      </c>
      <c r="P41" s="76">
        <f t="shared" si="10"/>
        <v>298.54000000000002</v>
      </c>
      <c r="Q41" s="76">
        <f t="shared" si="11"/>
        <v>254.72499999999999</v>
      </c>
      <c r="R41" s="76">
        <f t="shared" si="12"/>
        <v>0</v>
      </c>
      <c r="S41" s="76">
        <f t="shared" si="12"/>
        <v>0</v>
      </c>
      <c r="T41" s="76">
        <f t="shared" si="12"/>
        <v>0</v>
      </c>
      <c r="U41" s="76">
        <f t="shared" si="12"/>
        <v>0</v>
      </c>
      <c r="AB41" s="58"/>
      <c r="AC41" s="58"/>
      <c r="AD41" s="58"/>
      <c r="AE41" s="58"/>
      <c r="AF41" s="58"/>
      <c r="AG41" s="58"/>
      <c r="AH41" s="58"/>
      <c r="AI41" s="58"/>
    </row>
    <row r="42" spans="1:35" s="71" customFormat="1" ht="13" x14ac:dyDescent="0.35">
      <c r="A42" s="13">
        <f>N8</f>
        <v>37</v>
      </c>
      <c r="B42" s="15">
        <v>230</v>
      </c>
      <c r="C42" s="76">
        <f t="shared" si="6"/>
        <v>161.00000000000003</v>
      </c>
      <c r="D42" s="76">
        <f t="shared" si="7"/>
        <v>63.231599999999993</v>
      </c>
      <c r="E42" s="76">
        <f t="shared" si="8"/>
        <v>49.332700000000003</v>
      </c>
      <c r="F42" s="76">
        <f t="shared" si="9"/>
        <v>8.6564180000000004</v>
      </c>
      <c r="G42" s="76">
        <f t="shared" si="10"/>
        <v>0.17779</v>
      </c>
      <c r="H42" s="76">
        <f t="shared" si="10"/>
        <v>0.49219999999999997</v>
      </c>
      <c r="I42" s="76">
        <f t="shared" si="10"/>
        <v>0.115</v>
      </c>
      <c r="J42" s="76">
        <f t="shared" si="10"/>
        <v>2.3000000000000004E-3</v>
      </c>
      <c r="K42" s="76">
        <f t="shared" si="10"/>
        <v>1.15E-2</v>
      </c>
      <c r="L42" s="76">
        <f t="shared" si="10"/>
        <v>4.5999999999999999E-2</v>
      </c>
      <c r="M42" s="76">
        <f t="shared" si="10"/>
        <v>4.5999999999999999E-2</v>
      </c>
      <c r="N42" s="76">
        <f t="shared" si="10"/>
        <v>0</v>
      </c>
      <c r="O42" s="76">
        <f t="shared" si="10"/>
        <v>0</v>
      </c>
      <c r="P42" s="76">
        <f t="shared" si="10"/>
        <v>298.54000000000002</v>
      </c>
      <c r="Q42" s="76">
        <f t="shared" si="11"/>
        <v>254.72499999999999</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f>O8</f>
        <v>38</v>
      </c>
      <c r="B43" s="15">
        <v>230</v>
      </c>
      <c r="C43" s="76">
        <f t="shared" si="6"/>
        <v>161.00000000000003</v>
      </c>
      <c r="D43" s="76">
        <f t="shared" si="7"/>
        <v>63.231599999999993</v>
      </c>
      <c r="E43" s="76">
        <f t="shared" si="8"/>
        <v>49.332700000000003</v>
      </c>
      <c r="F43" s="76">
        <f t="shared" si="9"/>
        <v>8.6564180000000004</v>
      </c>
      <c r="G43" s="76">
        <f t="shared" si="10"/>
        <v>0.17779</v>
      </c>
      <c r="H43" s="76">
        <f t="shared" si="10"/>
        <v>0.49219999999999997</v>
      </c>
      <c r="I43" s="76">
        <f t="shared" si="10"/>
        <v>0.115</v>
      </c>
      <c r="J43" s="76">
        <f t="shared" si="10"/>
        <v>2.3000000000000004E-3</v>
      </c>
      <c r="K43" s="76">
        <f t="shared" si="10"/>
        <v>1.15E-2</v>
      </c>
      <c r="L43" s="76">
        <f t="shared" si="10"/>
        <v>4.5999999999999999E-2</v>
      </c>
      <c r="M43" s="76">
        <f t="shared" si="10"/>
        <v>4.5999999999999999E-2</v>
      </c>
      <c r="N43" s="76">
        <f t="shared" si="10"/>
        <v>0</v>
      </c>
      <c r="O43" s="76">
        <f t="shared" si="10"/>
        <v>0</v>
      </c>
      <c r="P43" s="76">
        <f t="shared" si="10"/>
        <v>298.54000000000002</v>
      </c>
      <c r="Q43" s="76">
        <f t="shared" si="11"/>
        <v>254.72499999999999</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39</v>
      </c>
      <c r="B44" s="15">
        <v>230</v>
      </c>
      <c r="C44" s="76">
        <f t="shared" si="6"/>
        <v>161.00000000000003</v>
      </c>
      <c r="D44" s="76">
        <f t="shared" si="7"/>
        <v>63.231599999999993</v>
      </c>
      <c r="E44" s="76">
        <f t="shared" si="8"/>
        <v>49.332700000000003</v>
      </c>
      <c r="F44" s="76">
        <f t="shared" si="9"/>
        <v>8.6564180000000004</v>
      </c>
      <c r="G44" s="76">
        <f t="shared" si="10"/>
        <v>0.17779</v>
      </c>
      <c r="H44" s="76">
        <f t="shared" si="10"/>
        <v>0.49219999999999997</v>
      </c>
      <c r="I44" s="76">
        <f t="shared" si="10"/>
        <v>0.115</v>
      </c>
      <c r="J44" s="76">
        <f t="shared" si="10"/>
        <v>2.3000000000000004E-3</v>
      </c>
      <c r="K44" s="76">
        <f t="shared" si="10"/>
        <v>1.15E-2</v>
      </c>
      <c r="L44" s="76">
        <f t="shared" si="10"/>
        <v>4.5999999999999999E-2</v>
      </c>
      <c r="M44" s="76">
        <f t="shared" si="10"/>
        <v>4.5999999999999999E-2</v>
      </c>
      <c r="N44" s="76">
        <f t="shared" si="10"/>
        <v>0</v>
      </c>
      <c r="O44" s="76">
        <f t="shared" si="10"/>
        <v>0</v>
      </c>
      <c r="P44" s="76">
        <f t="shared" si="10"/>
        <v>298.54000000000002</v>
      </c>
      <c r="Q44" s="76">
        <f t="shared" si="11"/>
        <v>254.72499999999999</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16/17</v>
      </c>
      <c r="C57" s="8">
        <f>D8</f>
        <v>18</v>
      </c>
      <c r="D57" s="8">
        <f>E8</f>
        <v>25</v>
      </c>
      <c r="E57" s="8">
        <f>F8</f>
        <v>26</v>
      </c>
      <c r="F57" s="8">
        <f t="shared" ref="F57:U57" si="13">G8</f>
        <v>29</v>
      </c>
      <c r="G57" s="8">
        <f t="shared" si="13"/>
        <v>30</v>
      </c>
      <c r="H57" s="8">
        <f t="shared" si="13"/>
        <v>31</v>
      </c>
      <c r="I57" s="8">
        <f t="shared" si="13"/>
        <v>32</v>
      </c>
      <c r="J57" s="8">
        <f t="shared" si="13"/>
        <v>34</v>
      </c>
      <c r="K57" s="8">
        <f t="shared" si="13"/>
        <v>35</v>
      </c>
      <c r="L57" s="8">
        <f t="shared" si="13"/>
        <v>36</v>
      </c>
      <c r="M57" s="8">
        <f t="shared" si="13"/>
        <v>37</v>
      </c>
      <c r="N57" s="8">
        <f t="shared" si="13"/>
        <v>38</v>
      </c>
      <c r="O57" s="8">
        <f t="shared" si="13"/>
        <v>39</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133</v>
      </c>
      <c r="B59" s="75">
        <f>VLOOKUP(C$14,Table24[],5,FALSE)</f>
        <v>6.2</v>
      </c>
      <c r="C59" s="75">
        <f>VLOOKUP(D$14,Table24[],5,FALSE)</f>
        <v>6.2</v>
      </c>
      <c r="D59" s="75">
        <f>VLOOKUP(E$14,Table24[],5,FALSE)</f>
        <v>6.2</v>
      </c>
      <c r="E59" s="75">
        <f>VLOOKUP(F$14,Table24[],5,FALSE)</f>
        <v>6.2</v>
      </c>
      <c r="F59" s="75">
        <f>VLOOKUP(G$14,Table24[],5,FALSE)</f>
        <v>6.2</v>
      </c>
      <c r="G59" s="75">
        <f>VLOOKUP(H$14,Table24[],5,FALSE)</f>
        <v>6.2</v>
      </c>
      <c r="H59" s="75">
        <f>VLOOKUP(I$14,Table24[],5,FALSE)</f>
        <v>6.2</v>
      </c>
      <c r="I59" s="75">
        <f>VLOOKUP(J$14,Table24[],5,FALSE)</f>
        <v>6.2</v>
      </c>
      <c r="J59" s="75">
        <f>VLOOKUP(K$14,Table24[],5,FALSE)</f>
        <v>6.2</v>
      </c>
      <c r="K59" s="75">
        <f>VLOOKUP(L$14,Table24[],5,FALSE)</f>
        <v>6.2</v>
      </c>
      <c r="L59" s="75">
        <f>VLOOKUP(M$14,Table24[],5,FALSE)</f>
        <v>6.2</v>
      </c>
      <c r="M59" s="75">
        <f>VLOOKUP(N$14,Table24[],5,FALSE)</f>
        <v>6.2</v>
      </c>
      <c r="N59" s="75">
        <f>VLOOKUP(O$14,Table24[],5,FALSE)</f>
        <v>6.2</v>
      </c>
      <c r="O59" s="75">
        <f>VLOOKUP(P$14,Table24[],5,FALSE)</f>
        <v>6.2</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6.2</v>
      </c>
      <c r="C60" s="75">
        <f t="shared" ref="C60:U60" si="14">D10</f>
        <v>5.9</v>
      </c>
      <c r="D60" s="75">
        <f t="shared" si="14"/>
        <v>5.5</v>
      </c>
      <c r="E60" s="75">
        <f t="shared" si="14"/>
        <v>5.9</v>
      </c>
      <c r="F60" s="75">
        <f t="shared" si="14"/>
        <v>6.6</v>
      </c>
      <c r="G60" s="75">
        <f t="shared" si="14"/>
        <v>6.1</v>
      </c>
      <c r="H60" s="75">
        <f t="shared" si="14"/>
        <v>6.4</v>
      </c>
      <c r="I60" s="75">
        <f t="shared" si="14"/>
        <v>6.4</v>
      </c>
      <c r="J60" s="75">
        <f t="shared" si="14"/>
        <v>6.4</v>
      </c>
      <c r="K60" s="75">
        <f t="shared" si="14"/>
        <v>6.2</v>
      </c>
      <c r="L60" s="75">
        <f t="shared" si="14"/>
        <v>6.4</v>
      </c>
      <c r="M60" s="75">
        <f t="shared" si="14"/>
        <v>6.5</v>
      </c>
      <c r="N60" s="75">
        <f t="shared" si="14"/>
        <v>6.6</v>
      </c>
      <c r="O60" s="75">
        <f t="shared" si="14"/>
        <v>6.8</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230</v>
      </c>
      <c r="C62" s="76">
        <f>B32</f>
        <v>230</v>
      </c>
      <c r="D62" s="76">
        <f>B33</f>
        <v>230</v>
      </c>
      <c r="E62" s="76">
        <f>B34</f>
        <v>230</v>
      </c>
      <c r="F62" s="76">
        <f>B35</f>
        <v>230</v>
      </c>
      <c r="G62" s="76">
        <f>B36</f>
        <v>230</v>
      </c>
      <c r="H62" s="76">
        <f>B37</f>
        <v>230</v>
      </c>
      <c r="I62" s="76">
        <f>B38</f>
        <v>230</v>
      </c>
      <c r="J62" s="76">
        <f>B39</f>
        <v>230</v>
      </c>
      <c r="K62" s="76">
        <f>B40</f>
        <v>230</v>
      </c>
      <c r="L62" s="76">
        <f>B41</f>
        <v>230</v>
      </c>
      <c r="M62" s="76">
        <f>B42</f>
        <v>230</v>
      </c>
      <c r="N62" s="76">
        <f>B43</f>
        <v>230</v>
      </c>
      <c r="O62" s="76">
        <f>B44</f>
        <v>230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0</v>
      </c>
      <c r="C64" s="76">
        <f t="shared" ref="C64:U64" si="17">(C59-C60)*C61</f>
        <v>1.7999999999999989</v>
      </c>
      <c r="D64" s="76">
        <f t="shared" si="17"/>
        <v>4.2000000000000011</v>
      </c>
      <c r="E64" s="76">
        <f t="shared" si="17"/>
        <v>1.7999999999999989</v>
      </c>
      <c r="F64" s="76">
        <f t="shared" si="17"/>
        <v>-2.3999999999999968</v>
      </c>
      <c r="G64" s="76">
        <f t="shared" si="17"/>
        <v>0.6000000000000032</v>
      </c>
      <c r="H64" s="76">
        <f t="shared" si="17"/>
        <v>-1.2000000000000011</v>
      </c>
      <c r="I64" s="76">
        <f t="shared" si="17"/>
        <v>-1.2000000000000011</v>
      </c>
      <c r="J64" s="76">
        <f t="shared" si="17"/>
        <v>-1.2000000000000011</v>
      </c>
      <c r="K64" s="76">
        <f t="shared" si="17"/>
        <v>0</v>
      </c>
      <c r="L64" s="76">
        <f t="shared" si="17"/>
        <v>-1.2000000000000011</v>
      </c>
      <c r="M64" s="76">
        <f t="shared" si="17"/>
        <v>-1.7999999999999989</v>
      </c>
      <c r="N64" s="76">
        <f t="shared" si="17"/>
        <v>-2.3999999999999968</v>
      </c>
      <c r="O64" s="76">
        <f t="shared" si="17"/>
        <v>-3.5999999999999979</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0</v>
      </c>
      <c r="C65" s="76">
        <f t="shared" ref="C65:U65" si="18">C63-C64</f>
        <v>-1.7999999999999989</v>
      </c>
      <c r="D65" s="76">
        <f t="shared" si="18"/>
        <v>-4.2000000000000011</v>
      </c>
      <c r="E65" s="76">
        <f t="shared" si="18"/>
        <v>-1.7999999999999989</v>
      </c>
      <c r="F65" s="76">
        <f t="shared" si="18"/>
        <v>2.3999999999999968</v>
      </c>
      <c r="G65" s="76">
        <f t="shared" si="18"/>
        <v>-0.6000000000000032</v>
      </c>
      <c r="H65" s="76">
        <f t="shared" si="18"/>
        <v>1.2000000000000011</v>
      </c>
      <c r="I65" s="76">
        <f t="shared" si="18"/>
        <v>1.2000000000000011</v>
      </c>
      <c r="J65" s="76">
        <f t="shared" si="18"/>
        <v>1.2000000000000011</v>
      </c>
      <c r="K65" s="76">
        <f t="shared" si="18"/>
        <v>0</v>
      </c>
      <c r="L65" s="76">
        <f t="shared" si="18"/>
        <v>1.2000000000000011</v>
      </c>
      <c r="M65" s="76">
        <f t="shared" si="18"/>
        <v>1.7999999999999989</v>
      </c>
      <c r="N65" s="76">
        <f t="shared" si="18"/>
        <v>2.3999999999999968</v>
      </c>
      <c r="O65" s="76">
        <f t="shared" si="18"/>
        <v>3.5999999999999979</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UNDER</v>
      </c>
      <c r="D66" s="77" t="str">
        <f t="shared" si="19"/>
        <v>UNDER</v>
      </c>
      <c r="E66" s="77" t="str">
        <f t="shared" si="19"/>
        <v>UNDER</v>
      </c>
      <c r="F66" s="77" t="str">
        <f t="shared" si="19"/>
        <v>OVER</v>
      </c>
      <c r="G66" s="77" t="str">
        <f t="shared" si="19"/>
        <v>UNDER</v>
      </c>
      <c r="H66" s="77" t="str">
        <f t="shared" si="19"/>
        <v>OVER</v>
      </c>
      <c r="I66" s="77" t="str">
        <f t="shared" si="19"/>
        <v>OVER</v>
      </c>
      <c r="J66" s="77" t="str">
        <f t="shared" si="19"/>
        <v>OVER</v>
      </c>
      <c r="K66" s="77" t="str">
        <f t="shared" si="19"/>
        <v>OVER</v>
      </c>
      <c r="L66" s="77" t="str">
        <f t="shared" si="19"/>
        <v>OVER</v>
      </c>
      <c r="M66" s="77" t="str">
        <f t="shared" si="19"/>
        <v>OVER</v>
      </c>
      <c r="N66" s="77" t="str">
        <f t="shared" si="19"/>
        <v>OVER</v>
      </c>
      <c r="O66" s="77" t="str">
        <f t="shared" si="19"/>
        <v>OVER</v>
      </c>
      <c r="P66" s="77" t="e">
        <f t="shared" si="19"/>
        <v>#N/A</v>
      </c>
      <c r="Q66" s="77" t="e">
        <f t="shared" si="19"/>
        <v>#N/A</v>
      </c>
      <c r="R66" s="77" t="e">
        <f t="shared" si="19"/>
        <v>#N/A</v>
      </c>
      <c r="S66" s="77" t="e">
        <f t="shared" si="19"/>
        <v>#N/A</v>
      </c>
      <c r="T66" s="77" t="e">
        <f t="shared" si="19"/>
        <v>#N/A</v>
      </c>
      <c r="U66" s="77" t="e">
        <f t="shared" si="19"/>
        <v>#N/A</v>
      </c>
    </row>
  </sheetData>
  <sheetProtection algorithmName="SHA-512" hashValue="9rnDjTJrizefQk332zixbHq90Xnv5q24Gt9H6oUr2N6a0eozLbyN0EqVp6un5E9+GlaS/maHwN7KL87ddGdC/Q==" saltValue="O0drBGkvHueLI97HLOkDf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lessThan">
      <formula>5</formula>
    </cfRule>
  </conditionalFormatting>
  <conditionalFormatting sqref="I2">
    <cfRule type="cellIs" dxfId="396" priority="10" operator="greaterThan">
      <formula>5000.1</formula>
    </cfRule>
  </conditionalFormatting>
  <conditionalFormatting sqref="I3">
    <cfRule type="cellIs" dxfId="395" priority="9" operator="greaterThan">
      <formula>4.1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0" zoomScale="60" zoomScaleNormal="60" workbookViewId="0">
      <selection activeCell="H9" sqref="H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'Secanim sludge'!C1:D1</f>
        <v xml:space="preserve">PAN-015826 </v>
      </c>
      <c r="D1" s="141"/>
      <c r="E1" s="92" t="s">
        <v>45</v>
      </c>
      <c r="F1" s="38">
        <f>'Secanim sludge'!F1</f>
        <v>50</v>
      </c>
      <c r="G1" s="123" t="s">
        <v>43</v>
      </c>
      <c r="H1" s="124"/>
      <c r="I1" s="95">
        <v>6.89</v>
      </c>
      <c r="J1" s="127" t="s">
        <v>154</v>
      </c>
      <c r="K1" s="127"/>
      <c r="L1" s="96">
        <v>146</v>
      </c>
      <c r="AB1" s="18"/>
      <c r="AC1" s="18"/>
      <c r="AD1" s="29" t="s">
        <v>127</v>
      </c>
      <c r="AE1" s="17"/>
      <c r="AF1" s="17"/>
      <c r="AG1" s="18"/>
      <c r="AH1" s="18"/>
      <c r="AI1" s="39" t="s">
        <v>79</v>
      </c>
      <c r="AJ1" s="40" t="s">
        <v>94</v>
      </c>
      <c r="AK1" s="41" t="s">
        <v>95</v>
      </c>
      <c r="AL1" s="42" t="s">
        <v>126</v>
      </c>
      <c r="AM1" s="42" t="s">
        <v>132</v>
      </c>
      <c r="AN1" s="42" t="s">
        <v>112</v>
      </c>
    </row>
    <row r="2" spans="1:41" ht="13" x14ac:dyDescent="0.3">
      <c r="A2" s="127" t="s">
        <v>87</v>
      </c>
      <c r="B2" s="127"/>
      <c r="C2" s="142" t="str">
        <f>'Secanim sludge'!C2:D2</f>
        <v>EPR/KP3594VE</v>
      </c>
      <c r="D2" s="143"/>
      <c r="E2" s="92" t="s">
        <v>109</v>
      </c>
      <c r="F2" s="118" t="s">
        <v>169</v>
      </c>
      <c r="G2" s="125" t="s">
        <v>110</v>
      </c>
      <c r="H2" s="126"/>
      <c r="I2" s="95">
        <v>3182</v>
      </c>
      <c r="J2" s="127" t="s">
        <v>159</v>
      </c>
      <c r="K2" s="127"/>
      <c r="L2" s="96">
        <v>0.26</v>
      </c>
      <c r="AB2" s="29" t="s">
        <v>56</v>
      </c>
      <c r="AC2" s="17"/>
      <c r="AD2" s="29" t="s">
        <v>70</v>
      </c>
      <c r="AE2" s="17"/>
      <c r="AF2" s="17"/>
      <c r="AG2" s="43" t="s">
        <v>76</v>
      </c>
      <c r="AH2" s="18"/>
      <c r="AI2" s="44" t="s">
        <v>127</v>
      </c>
      <c r="AJ2" s="45">
        <v>0</v>
      </c>
      <c r="AK2" s="46">
        <v>0</v>
      </c>
      <c r="AL2" s="10">
        <v>0</v>
      </c>
      <c r="AM2" s="11">
        <v>0</v>
      </c>
      <c r="AN2" s="11">
        <v>0</v>
      </c>
    </row>
    <row r="3" spans="1:41" ht="13" x14ac:dyDescent="0.25">
      <c r="A3" s="123" t="s">
        <v>42</v>
      </c>
      <c r="B3" s="124"/>
      <c r="C3" s="142" t="str">
        <f>'Secanim sludge'!C3:D3</f>
        <v>Mr Richard Street</v>
      </c>
      <c r="D3" s="143"/>
      <c r="E3" s="92" t="s">
        <v>108</v>
      </c>
      <c r="F3" s="30" t="s">
        <v>78</v>
      </c>
      <c r="G3" s="123" t="s">
        <v>111</v>
      </c>
      <c r="H3" s="124"/>
      <c r="I3" s="95"/>
      <c r="J3" s="123" t="s">
        <v>155</v>
      </c>
      <c r="K3" s="124"/>
      <c r="L3" s="96">
        <f>(L1/(L2*10000))*100</f>
        <v>5.615384615384615</v>
      </c>
      <c r="AB3" s="29" t="s">
        <v>57</v>
      </c>
      <c r="AC3" s="17"/>
      <c r="AD3" s="29" t="s">
        <v>71</v>
      </c>
      <c r="AE3" s="17"/>
      <c r="AF3" s="17"/>
      <c r="AG3" s="43" t="s">
        <v>77</v>
      </c>
      <c r="AH3" s="18"/>
      <c r="AI3" s="47" t="s">
        <v>114</v>
      </c>
      <c r="AJ3" s="48">
        <v>1.7</v>
      </c>
      <c r="AK3" s="49">
        <v>6</v>
      </c>
      <c r="AL3" s="50">
        <v>1</v>
      </c>
      <c r="AM3" s="11">
        <v>6.2</v>
      </c>
      <c r="AN3" s="11" t="s">
        <v>113</v>
      </c>
    </row>
    <row r="4" spans="1:41" ht="50" x14ac:dyDescent="0.25">
      <c r="A4" s="127" t="s">
        <v>0</v>
      </c>
      <c r="B4" s="127"/>
      <c r="C4" s="140" t="str">
        <f>'Secanim sludge'!C4:D4</f>
        <v>Brookhouse Farm, Hanmer, SY133EG</v>
      </c>
      <c r="D4" s="141"/>
      <c r="E4" s="93" t="s">
        <v>1</v>
      </c>
      <c r="F4" s="118" t="s">
        <v>170</v>
      </c>
      <c r="G4" s="123"/>
      <c r="H4" s="124"/>
      <c r="I4" s="38"/>
      <c r="J4" s="123"/>
      <c r="K4" s="124"/>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27" t="s">
        <v>47</v>
      </c>
      <c r="B5" s="127"/>
      <c r="C5" s="140" t="str">
        <f>'Secanim sludge'!C5:D5</f>
        <v xml:space="preserve">Owen Clee </v>
      </c>
      <c r="D5" s="141"/>
      <c r="E5" s="92"/>
      <c r="F5" s="38"/>
      <c r="G5" s="123"/>
      <c r="H5" s="124"/>
      <c r="I5" s="38"/>
      <c r="J5" s="123"/>
      <c r="K5" s="124"/>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27" t="s">
        <v>2</v>
      </c>
      <c r="B8" s="127"/>
      <c r="C8" s="59" t="str">
        <f>'Secanim sludge'!C8</f>
        <v>16/17</v>
      </c>
      <c r="D8" s="59">
        <f>'Secanim sludge'!D8</f>
        <v>18</v>
      </c>
      <c r="E8" s="59">
        <f>'Secanim sludge'!E8</f>
        <v>25</v>
      </c>
      <c r="F8" s="59">
        <f>'Secanim sludge'!F8</f>
        <v>26</v>
      </c>
      <c r="G8" s="59">
        <f>'Secanim sludge'!G8</f>
        <v>29</v>
      </c>
      <c r="H8" s="59">
        <f>'Secanim sludge'!H8</f>
        <v>30</v>
      </c>
      <c r="I8" s="59">
        <f>'Secanim sludge'!I8</f>
        <v>31</v>
      </c>
      <c r="J8" s="59">
        <f>'Secanim sludge'!J8</f>
        <v>32</v>
      </c>
      <c r="K8" s="59">
        <f>'Secanim sludge'!K8</f>
        <v>34</v>
      </c>
      <c r="L8" s="59">
        <f>'Secanim sludge'!L8</f>
        <v>35</v>
      </c>
      <c r="M8" s="59">
        <f>'Secanim sludge'!M8</f>
        <v>36</v>
      </c>
      <c r="N8" s="59">
        <f>'Secanim sludge'!N8</f>
        <v>37</v>
      </c>
      <c r="O8" s="59">
        <f>'Secanim sludge'!O8</f>
        <v>38</v>
      </c>
      <c r="P8" s="59">
        <f>'Secanim sludge'!P8</f>
        <v>39</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27" t="s">
        <v>3</v>
      </c>
      <c r="B9" s="127"/>
      <c r="C9" s="59" t="str">
        <f>'Secanim sludge'!C9</f>
        <v>Moderate</v>
      </c>
      <c r="D9" s="59" t="str">
        <f>'Secanim sludge'!D9</f>
        <v>Moderate</v>
      </c>
      <c r="E9" s="59" t="str">
        <f>'Secanim sludge'!E9</f>
        <v>Moderate</v>
      </c>
      <c r="F9" s="59" t="str">
        <f>'Secanim sludge'!F9</f>
        <v>Moderate</v>
      </c>
      <c r="G9" s="59" t="str">
        <f>'Secanim sludge'!G9</f>
        <v>Moderate</v>
      </c>
      <c r="H9" s="59" t="str">
        <f>'Secanim sludge'!H9</f>
        <v>Moderate</v>
      </c>
      <c r="I9" s="59" t="str">
        <f>'Secanim sludge'!I9</f>
        <v>Moderate</v>
      </c>
      <c r="J9" s="59" t="str">
        <f>'Secanim sludge'!J9</f>
        <v>Moderate</v>
      </c>
      <c r="K9" s="59" t="str">
        <f>'Secanim sludge'!K9</f>
        <v>Moderate</v>
      </c>
      <c r="L9" s="59" t="str">
        <f>'Secanim sludge'!L9</f>
        <v>Moderate</v>
      </c>
      <c r="M9" s="59" t="str">
        <f>'Secanim sludge'!M9</f>
        <v>Moderate</v>
      </c>
      <c r="N9" s="59" t="str">
        <f>'Secanim sludge'!N9</f>
        <v>Moderate</v>
      </c>
      <c r="O9" s="59" t="str">
        <f>'Secanim sludge'!O9</f>
        <v>Moderate</v>
      </c>
      <c r="P9" s="59" t="str">
        <f>'Secanim sludge'!P9</f>
        <v>Moderate</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27" t="s">
        <v>4</v>
      </c>
      <c r="B10" s="127"/>
      <c r="C10" s="59">
        <f>'Secanim sludge'!C10</f>
        <v>6.2</v>
      </c>
      <c r="D10" s="59">
        <f>'Secanim sludge'!D10</f>
        <v>5.9</v>
      </c>
      <c r="E10" s="59">
        <f>'Secanim sludge'!E10</f>
        <v>5.5</v>
      </c>
      <c r="F10" s="59">
        <f>'Secanim sludge'!F10</f>
        <v>5.9</v>
      </c>
      <c r="G10" s="59">
        <f>'Secanim sludge'!G10</f>
        <v>6.6</v>
      </c>
      <c r="H10" s="59">
        <f>'Secanim sludge'!H10</f>
        <v>6.1</v>
      </c>
      <c r="I10" s="59">
        <f>'Secanim sludge'!I10</f>
        <v>6.4</v>
      </c>
      <c r="J10" s="59">
        <f>'Secanim sludge'!J10</f>
        <v>6.4</v>
      </c>
      <c r="K10" s="59">
        <f>'Secanim sludge'!K10</f>
        <v>6.4</v>
      </c>
      <c r="L10" s="59">
        <f>'Secanim sludge'!L10</f>
        <v>6.2</v>
      </c>
      <c r="M10" s="59">
        <f>'Secanim sludge'!M10</f>
        <v>6.4</v>
      </c>
      <c r="N10" s="59">
        <f>'Secanim sludge'!N10</f>
        <v>6.5</v>
      </c>
      <c r="O10" s="59">
        <f>'Secanim sludge'!O10</f>
        <v>6.6</v>
      </c>
      <c r="P10" s="59">
        <f>'Secanim sludge'!P10</f>
        <v>6.8</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27" t="s">
        <v>5</v>
      </c>
      <c r="B11" s="127"/>
      <c r="C11" s="59">
        <f>'Secanim sludge'!C11</f>
        <v>2</v>
      </c>
      <c r="D11" s="59">
        <f>'Secanim sludge'!D11</f>
        <v>2</v>
      </c>
      <c r="E11" s="59">
        <f>'Secanim sludge'!E11</f>
        <v>1</v>
      </c>
      <c r="F11" s="59">
        <f>'Secanim sludge'!F11</f>
        <v>3</v>
      </c>
      <c r="G11" s="59">
        <f>'Secanim sludge'!G11</f>
        <v>3</v>
      </c>
      <c r="H11" s="59">
        <f>'Secanim sludge'!H11</f>
        <v>3</v>
      </c>
      <c r="I11" s="59">
        <f>'Secanim sludge'!I11</f>
        <v>2</v>
      </c>
      <c r="J11" s="59">
        <f>'Secanim sludge'!J11</f>
        <v>2</v>
      </c>
      <c r="K11" s="59">
        <f>'Secanim sludge'!K11</f>
        <v>4</v>
      </c>
      <c r="L11" s="59">
        <f>'Secanim sludge'!L11</f>
        <v>1</v>
      </c>
      <c r="M11" s="59">
        <f>'Secanim sludge'!M11</f>
        <v>2</v>
      </c>
      <c r="N11" s="59">
        <f>'Secanim sludge'!N11</f>
        <v>3</v>
      </c>
      <c r="O11" s="59">
        <f>'Secanim sludge'!O11</f>
        <v>3</v>
      </c>
      <c r="P11" s="59">
        <f>'Secanim sludge'!P11</f>
        <v>3</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27" t="s">
        <v>6</v>
      </c>
      <c r="B12" s="127"/>
      <c r="C12" s="59">
        <f>'Secanim sludge'!C12</f>
        <v>1</v>
      </c>
      <c r="D12" s="59">
        <f>'Secanim sludge'!D12</f>
        <v>2</v>
      </c>
      <c r="E12" s="59">
        <f>'Secanim sludge'!E12</f>
        <v>0</v>
      </c>
      <c r="F12" s="59">
        <f>'Secanim sludge'!F12</f>
        <v>1</v>
      </c>
      <c r="G12" s="59">
        <f>'Secanim sludge'!G12</f>
        <v>4</v>
      </c>
      <c r="H12" s="59">
        <f>'Secanim sludge'!H12</f>
        <v>1</v>
      </c>
      <c r="I12" s="59">
        <f>'Secanim sludge'!I12</f>
        <v>2</v>
      </c>
      <c r="J12" s="59">
        <f>'Secanim sludge'!J12</f>
        <v>2</v>
      </c>
      <c r="K12" s="59">
        <f>'Secanim sludge'!K12</f>
        <v>2</v>
      </c>
      <c r="L12" s="59">
        <f>'Secanim sludge'!L12</f>
        <v>1</v>
      </c>
      <c r="M12" s="59">
        <f>'Secanim sludge'!M12</f>
        <v>1</v>
      </c>
      <c r="N12" s="59">
        <f>'Secanim sludge'!N12</f>
        <v>2</v>
      </c>
      <c r="O12" s="59">
        <f>'Secanim sludge'!O12</f>
        <v>2</v>
      </c>
      <c r="P12" s="59">
        <f>'Secanim sludge'!P12</f>
        <v>2</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27" t="s">
        <v>7</v>
      </c>
      <c r="B13" s="127"/>
      <c r="C13" s="59">
        <f>'Secanim sludge'!C13</f>
        <v>3</v>
      </c>
      <c r="D13" s="59">
        <f>'Secanim sludge'!D13</f>
        <v>3</v>
      </c>
      <c r="E13" s="59">
        <f>'Secanim sludge'!E13</f>
        <v>2</v>
      </c>
      <c r="F13" s="59">
        <f>'Secanim sludge'!F13</f>
        <v>2</v>
      </c>
      <c r="G13" s="59">
        <f>'Secanim sludge'!G13</f>
        <v>4</v>
      </c>
      <c r="H13" s="59">
        <f>'Secanim sludge'!H13</f>
        <v>4</v>
      </c>
      <c r="I13" s="59">
        <f>'Secanim sludge'!I13</f>
        <v>4</v>
      </c>
      <c r="J13" s="59">
        <f>'Secanim sludge'!J13</f>
        <v>3</v>
      </c>
      <c r="K13" s="59">
        <f>'Secanim sludge'!K13</f>
        <v>4</v>
      </c>
      <c r="L13" s="59">
        <f>'Secanim sludge'!L13</f>
        <v>3</v>
      </c>
      <c r="M13" s="59">
        <f>'Secanim sludge'!M13</f>
        <v>4</v>
      </c>
      <c r="N13" s="59">
        <f>'Secanim sludge'!N13</f>
        <v>3</v>
      </c>
      <c r="O13" s="59">
        <f>'Secanim sludge'!O13</f>
        <v>3</v>
      </c>
      <c r="P13" s="59">
        <f>'Secanim sludge'!P13</f>
        <v>4</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6" t="s">
        <v>8</v>
      </c>
      <c r="B14" s="136"/>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t="str">
        <f>'Secanim sludge'!H14</f>
        <v xml:space="preserve">Grass Silage (25% DM) </v>
      </c>
      <c r="I14" s="101" t="str">
        <f>'Secanim sludge'!I14</f>
        <v xml:space="preserve">Grass Silage (25% DM) </v>
      </c>
      <c r="J14" s="101" t="str">
        <f>'Secanim sludge'!J14</f>
        <v xml:space="preserve">Grass Silage (25% DM) </v>
      </c>
      <c r="K14" s="101" t="str">
        <f>'Secanim sludge'!K14</f>
        <v xml:space="preserve">Grass Silage (25% DM) </v>
      </c>
      <c r="L14" s="101" t="str">
        <f>'Secanim sludge'!L14</f>
        <v xml:space="preserve">Grass Silage (25% DM) </v>
      </c>
      <c r="M14" s="101" t="str">
        <f>'Secanim sludge'!M14</f>
        <v xml:space="preserve">Grass Silage (25% DM) </v>
      </c>
      <c r="N14" s="101" t="str">
        <f>'Secanim sludge'!N14</f>
        <v xml:space="preserve">Grass Silage (25% DM) </v>
      </c>
      <c r="O14" s="101" t="str">
        <f>'Secanim sludge'!O14</f>
        <v xml:space="preserve">Grass Silage (25% DM) </v>
      </c>
      <c r="P14" s="101" t="str">
        <f>'Secanim sludge'!P14</f>
        <v xml:space="preserve">Grass Silage (25% DM) </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5" t="s">
        <v>9</v>
      </c>
      <c r="B15" s="135"/>
      <c r="C15" s="59">
        <f>'Secanim sludge'!C15</f>
        <v>38</v>
      </c>
      <c r="D15" s="59">
        <f>'Secanim sludge'!D15</f>
        <v>38</v>
      </c>
      <c r="E15" s="59">
        <f>'Secanim sludge'!E15</f>
        <v>38</v>
      </c>
      <c r="F15" s="59">
        <f>'Secanim sludge'!F15</f>
        <v>38</v>
      </c>
      <c r="G15" s="59">
        <f>'Secanim sludge'!G15</f>
        <v>38</v>
      </c>
      <c r="H15" s="59">
        <f>'Secanim sludge'!H15</f>
        <v>38</v>
      </c>
      <c r="I15" s="59">
        <f>'Secanim sludge'!I15</f>
        <v>38</v>
      </c>
      <c r="J15" s="59">
        <f>'Secanim sludge'!J15</f>
        <v>38</v>
      </c>
      <c r="K15" s="59">
        <f>'Secanim sludge'!K15</f>
        <v>38</v>
      </c>
      <c r="L15" s="59">
        <f>'Secanim sludge'!L15</f>
        <v>38</v>
      </c>
      <c r="M15" s="59">
        <f>'Secanim sludge'!M15</f>
        <v>38</v>
      </c>
      <c r="N15" s="59">
        <f>'Secanim sludge'!N15</f>
        <v>38</v>
      </c>
      <c r="O15" s="59">
        <f>'Secanim sludge'!O15</f>
        <v>38</v>
      </c>
      <c r="P15" s="59">
        <f>'Secanim sludge'!P15</f>
        <v>38</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7" t="s">
        <v>44</v>
      </c>
      <c r="B16" s="137"/>
      <c r="C16" s="102" t="str">
        <f>'Secanim sludge'!C16</f>
        <v>Medium/Clay</v>
      </c>
      <c r="D16" s="102" t="str">
        <f>'Secanim sludge'!D16</f>
        <v>Medium/Clay</v>
      </c>
      <c r="E16" s="102" t="str">
        <f>'Secanim sludge'!E16</f>
        <v>Medium/Clay</v>
      </c>
      <c r="F16" s="102" t="str">
        <f>'Secanim sludge'!F16</f>
        <v>Medium/Clay</v>
      </c>
      <c r="G16" s="102" t="str">
        <f>'Secanim sludge'!G16</f>
        <v>Medium/Clay</v>
      </c>
      <c r="H16" s="102" t="str">
        <f>'Secanim sludge'!H16</f>
        <v>Medium/Clay</v>
      </c>
      <c r="I16" s="102" t="str">
        <f>'Secanim sludge'!I16</f>
        <v>Medium/Clay</v>
      </c>
      <c r="J16" s="102" t="str">
        <f>'Secanim sludge'!J16</f>
        <v>Medium/Clay</v>
      </c>
      <c r="K16" s="102" t="str">
        <f>'Secanim sludge'!K16</f>
        <v>Medium/Clay</v>
      </c>
      <c r="L16" s="102" t="str">
        <f>'Secanim sludge'!L16</f>
        <v>Medium/Clay</v>
      </c>
      <c r="M16" s="102" t="str">
        <f>'Secanim sludge'!M16</f>
        <v>Medium/Clay</v>
      </c>
      <c r="N16" s="102" t="str">
        <f>'Secanim sludge'!N16</f>
        <v>Medium/Clay</v>
      </c>
      <c r="O16" s="102" t="str">
        <f>'Secanim sludge'!O16</f>
        <v>Medium/Clay</v>
      </c>
      <c r="P16" s="102" t="str">
        <f>'Secanim sludge'!P16</f>
        <v>Medium/Clay</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33" t="s">
        <v>69</v>
      </c>
      <c r="B17" s="13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31" t="s">
        <v>23</v>
      </c>
      <c r="B18" s="132"/>
      <c r="C18" s="16">
        <f>$D31</f>
        <v>63.873080000000002</v>
      </c>
      <c r="D18" s="16">
        <f>$D32</f>
        <v>63.873080000000002</v>
      </c>
      <c r="E18" s="16">
        <f>$D33</f>
        <v>63.873080000000002</v>
      </c>
      <c r="F18" s="16">
        <f>$D34</f>
        <v>63.873080000000002</v>
      </c>
      <c r="G18" s="16">
        <f>$D35</f>
        <v>63.873080000000002</v>
      </c>
      <c r="H18" s="16">
        <f>$D36</f>
        <v>63.873080000000002</v>
      </c>
      <c r="I18" s="16">
        <f>$D37</f>
        <v>63.873080000000002</v>
      </c>
      <c r="J18" s="16">
        <f>$D38</f>
        <v>63.873080000000002</v>
      </c>
      <c r="K18" s="16">
        <f>$D39</f>
        <v>63.873080000000002</v>
      </c>
      <c r="L18" s="16">
        <f>$D40</f>
        <v>63.873080000000002</v>
      </c>
      <c r="M18" s="16">
        <f>$D41</f>
        <v>63.873080000000002</v>
      </c>
      <c r="N18" s="16">
        <f>$D42</f>
        <v>63.873080000000002</v>
      </c>
      <c r="O18" s="16">
        <f>$D43</f>
        <v>63.873080000000002</v>
      </c>
      <c r="P18" s="16">
        <f>$D44</f>
        <v>63.873080000000002</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31" t="s">
        <v>90</v>
      </c>
      <c r="B19" s="132"/>
      <c r="C19" s="16">
        <f>C18-C17</f>
        <v>-0.72691999999999268</v>
      </c>
      <c r="D19" s="16">
        <f t="shared" ref="D19:V19" si="1">D18-D17</f>
        <v>-0.72691999999999268</v>
      </c>
      <c r="E19" s="16">
        <f t="shared" si="1"/>
        <v>-0.72691999999999268</v>
      </c>
      <c r="F19" s="16">
        <f t="shared" si="1"/>
        <v>-0.72691999999999268</v>
      </c>
      <c r="G19" s="16">
        <f t="shared" si="1"/>
        <v>-0.72691999999999268</v>
      </c>
      <c r="H19" s="16">
        <f t="shared" si="1"/>
        <v>-0.72691999999999268</v>
      </c>
      <c r="I19" s="16">
        <f t="shared" si="1"/>
        <v>-0.72691999999999268</v>
      </c>
      <c r="J19" s="16">
        <f t="shared" si="1"/>
        <v>-0.72691999999999268</v>
      </c>
      <c r="K19" s="16">
        <f t="shared" si="1"/>
        <v>-0.72691999999999268</v>
      </c>
      <c r="L19" s="16">
        <f t="shared" si="1"/>
        <v>-0.72691999999999268</v>
      </c>
      <c r="M19" s="16">
        <f t="shared" si="1"/>
        <v>-0.72691999999999268</v>
      </c>
      <c r="N19" s="16">
        <f t="shared" si="1"/>
        <v>-0.72691999999999268</v>
      </c>
      <c r="O19" s="16">
        <f t="shared" si="1"/>
        <v>-0.72691999999999268</v>
      </c>
      <c r="P19" s="16">
        <f t="shared" si="1"/>
        <v>-0.72691999999999268</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9" t="s">
        <v>91</v>
      </c>
      <c r="B20" s="13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33" t="s">
        <v>88</v>
      </c>
      <c r="B21" s="13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31" t="s">
        <v>89</v>
      </c>
      <c r="B22" s="132"/>
      <c r="C22" s="16">
        <f>$E31</f>
        <v>14.267200000000001</v>
      </c>
      <c r="D22" s="16">
        <f>$E32</f>
        <v>14.267200000000001</v>
      </c>
      <c r="E22" s="16">
        <f>$E33</f>
        <v>14.267200000000001</v>
      </c>
      <c r="F22" s="16">
        <f>$E34</f>
        <v>14.267200000000001</v>
      </c>
      <c r="G22" s="16">
        <f>$E35</f>
        <v>14.267200000000001</v>
      </c>
      <c r="H22" s="16">
        <f>$E36</f>
        <v>14.267200000000001</v>
      </c>
      <c r="I22" s="16">
        <f>$E37</f>
        <v>14.267200000000001</v>
      </c>
      <c r="J22" s="16">
        <f>$E38</f>
        <v>14.267200000000001</v>
      </c>
      <c r="K22" s="16">
        <f>$E39</f>
        <v>14.267200000000001</v>
      </c>
      <c r="L22" s="16">
        <f>$E40</f>
        <v>14.267200000000001</v>
      </c>
      <c r="M22" s="16">
        <f>$E41</f>
        <v>14.267200000000001</v>
      </c>
      <c r="N22" s="16">
        <f>$E42</f>
        <v>14.267200000000001</v>
      </c>
      <c r="O22" s="16">
        <f>$E43</f>
        <v>14.267200000000001</v>
      </c>
      <c r="P22" s="16">
        <f>$E44</f>
        <v>14.267200000000001</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31" t="s">
        <v>92</v>
      </c>
      <c r="B23" s="132"/>
      <c r="C23" s="16">
        <f>C22-C21</f>
        <v>-213.7328</v>
      </c>
      <c r="D23" s="16">
        <f t="shared" ref="D23:V23" si="3">D22-D21</f>
        <v>-213.7328</v>
      </c>
      <c r="E23" s="16">
        <f t="shared" si="3"/>
        <v>-213.7328</v>
      </c>
      <c r="F23" s="16">
        <f t="shared" si="3"/>
        <v>-213.7328</v>
      </c>
      <c r="G23" s="16">
        <f t="shared" si="3"/>
        <v>-213.7328</v>
      </c>
      <c r="H23" s="16">
        <f t="shared" si="3"/>
        <v>-213.7328</v>
      </c>
      <c r="I23" s="16">
        <f t="shared" si="3"/>
        <v>-213.7328</v>
      </c>
      <c r="J23" s="16">
        <f t="shared" si="3"/>
        <v>-213.7328</v>
      </c>
      <c r="K23" s="16">
        <f t="shared" si="3"/>
        <v>-213.7328</v>
      </c>
      <c r="L23" s="16">
        <f t="shared" si="3"/>
        <v>-213.7328</v>
      </c>
      <c r="M23" s="16">
        <f t="shared" si="3"/>
        <v>-213.7328</v>
      </c>
      <c r="N23" s="16">
        <f t="shared" si="3"/>
        <v>-213.7328</v>
      </c>
      <c r="O23" s="16">
        <f t="shared" si="3"/>
        <v>-213.7328</v>
      </c>
      <c r="P23" s="16">
        <f t="shared" si="3"/>
        <v>-213.7328</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9" t="s">
        <v>93</v>
      </c>
      <c r="B24" s="13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4.3099999999999996</v>
      </c>
      <c r="C28" s="15">
        <v>0.26</v>
      </c>
      <c r="D28" s="15">
        <v>697</v>
      </c>
      <c r="E28" s="15">
        <v>296</v>
      </c>
      <c r="F28" s="15">
        <v>88.2</v>
      </c>
      <c r="G28" s="15">
        <v>0.91</v>
      </c>
      <c r="H28" s="15">
        <v>15.7</v>
      </c>
      <c r="I28" s="15">
        <v>0.5</v>
      </c>
      <c r="J28" s="15">
        <v>0.01</v>
      </c>
      <c r="K28" s="15">
        <v>0.05</v>
      </c>
      <c r="L28" s="15">
        <v>0.62</v>
      </c>
      <c r="M28" s="15">
        <v>3.9</v>
      </c>
      <c r="N28" s="15"/>
      <c r="O28" s="15"/>
      <c r="P28" s="15">
        <v>4202</v>
      </c>
      <c r="Q28" s="15">
        <v>2220</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16/17</v>
      </c>
      <c r="B31" s="15">
        <v>40</v>
      </c>
      <c r="C31" s="76">
        <f>IF(C$27="%w/w SAR",((C$28*10)*$B31),IF(C$27="%w/w DM",(((C$28*10)*($B$28/100))*$B31),IF(C$27="kg/t SAR",(C$28*$B31),IF(C$27="kg/t DM",((C$28*($B$28/100))*$B31),IF(C$27="mg/kg SAR",((C$28*0.001)*$B31),IF(C$27="mg/kg DM",(((C$28*0.001)*($B$28/100))*$B31),0))))))</f>
        <v>104</v>
      </c>
      <c r="D31" s="76">
        <f>(IF(D$27="%w/w SAR",((D$28*10)*$B31),IF(D$27="%w/w DM",(((D$28*10)*($B$28/100))*$B31),IF(D$27="kg/t SAR",(D$28*$B31),IF(D$27="kg/t DM",((D$28*($B$28/100))*$B31),IF(D$27="mg/kg SAR",((D$28*0.001)*$B31),IF(D$27="mg/kg DM",(((D$28*0.001)*($B$28/100))*$B31),"0")))))))*2.291</f>
        <v>63.873080000000002</v>
      </c>
      <c r="E31" s="76">
        <f>(IF(E$27="%w/w SAR",((E$28*10)*$B31),IF(E$27="%w/w DM",(((E$28*10)*($B$28/100))*$B31),IF(E$27="kg/t SAR",(E$28*$B31),IF(E$27="kg/t DM",((E$28*($B$28/100))*$B31),IF(E$27="mg/kg SAR",((E$28*0.001)*$B31),IF(E$27="mg/kg DM",(((E$28*0.001)*($B$28/100))*$B31),"0")))))))*1.205</f>
        <v>14.267200000000001</v>
      </c>
      <c r="F31" s="76">
        <f>(IF(F$27="%w/w SAR",((F$28*10)*$B31),IF(F$27="%w/w DM",(((F$28*10)*($B$28/100))*$B31),IF(F$27="kg/t SAR",(F$28*$B31),IF(F$27="kg/t DM",((F$28*($B$28/100))*$B31),IF(F$27="mg/kg SAR",((F$28*0.001)*$B31),IF(F$27="mg/kg DM",(((F$28*0.001)*($B$28/100))*$B31),"0")))))))*1.658</f>
        <v>5.849424</v>
      </c>
      <c r="G31" s="76">
        <f t="shared" ref="G31:P46" si="5">IF(G$27="%w/w SAR",((G$28*10)*$B31),IF(G$27="%w/w DM",(((G$28*10)*($B$28/100))*$B31),IF(G$27="kg/t SAR",(G$28*$B31),IF(G$27="kg/t DM",((G$28*($B$28/100))*$B31),IF(G$27="mg/kg SAR",((G$28*0.001)*$B31),IF(G$27="mg/kg DM",(((G$28*0.001)*($B$28/100))*$B31),0))))))</f>
        <v>3.6400000000000002E-2</v>
      </c>
      <c r="H31" s="76">
        <f t="shared" si="5"/>
        <v>0.62799999999999989</v>
      </c>
      <c r="I31" s="76">
        <f t="shared" si="5"/>
        <v>0.02</v>
      </c>
      <c r="J31" s="76">
        <f t="shared" si="5"/>
        <v>4.0000000000000002E-4</v>
      </c>
      <c r="K31" s="76">
        <f t="shared" si="5"/>
        <v>2E-3</v>
      </c>
      <c r="L31" s="76">
        <f t="shared" si="5"/>
        <v>2.4799999999999999E-2</v>
      </c>
      <c r="M31" s="76">
        <f t="shared" si="5"/>
        <v>0.156</v>
      </c>
      <c r="N31" s="76">
        <f t="shared" si="5"/>
        <v>0</v>
      </c>
      <c r="O31" s="76">
        <f t="shared" si="5"/>
        <v>0</v>
      </c>
      <c r="P31" s="76">
        <f t="shared" si="5"/>
        <v>168.07999999999998</v>
      </c>
      <c r="Q31" s="76">
        <f>(IF(Q$27="%w/w SAR",((Q$28*10)*$B31),IF(Q$27="%w/w DM",(((Q$28*10)*($B$28/100))*$B31),IF(Q$27="kg/t SAR",(Q$28*$B31),IF(Q$27="kg/t DM",((Q$28*($B$28/100))*$B31),IF(Q$27="mg/kg SAR",((Q$28*0.001)*$B31),IF(Q$27="mg/kg DM",(((Q$28*0.001)*($B$28/100))*$B31),0)))))))*2.5</f>
        <v>222.00000000000003</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18</v>
      </c>
      <c r="B32" s="15">
        <v>40</v>
      </c>
      <c r="C32" s="76">
        <f t="shared" ref="C32:C50" si="6">IF(C$27="%w/w SAR",((C$28*10)*$B32),IF(C$27="%w/w DM",(((C$28*10)*($B$28/100))*$B32),IF(C$27="kg/t SAR",(C$28*$B32),IF(C$27="kg/t DM",((C$28*($B$28/100))*$B32),IF(C$27="mg/kg SAR",((C$28*0.001)*$B32),IF(C$27="mg/kg DM",(((C$28*0.001)*($B$28/100))*$B32),0))))))</f>
        <v>104</v>
      </c>
      <c r="D32" s="76">
        <f t="shared" ref="D32:D50" si="7">(IF(D$27="%w/w SAR",((D$28*10)*$B32),IF(D$27="%w/w DM",(((D$28*10)*($B$28/100))*$B32),IF(D$27="kg/t SAR",(D$28*$B32),IF(D$27="kg/t DM",((D$28*($B$28/100))*$B32),IF(D$27="mg/kg SAR",((D$28*0.001)*$B32),IF(D$27="mg/kg DM",(((D$28*0.001)*($B$28/100))*$B32),"0")))))))*2.291</f>
        <v>63.873080000000002</v>
      </c>
      <c r="E32" s="76">
        <f t="shared" ref="E32:E50" si="8">(IF(E$27="%w/w SAR",((E$28*10)*$B32),IF(E$27="%w/w DM",(((E$28*10)*($B$28/100))*$B32),IF(E$27="kg/t SAR",(E$28*$B32),IF(E$27="kg/t DM",((E$28*($B$28/100))*$B32),IF(E$27="mg/kg SAR",((E$28*0.001)*$B32),IF(E$27="mg/kg DM",(((E$28*0.001)*($B$28/100))*$B32),"0")))))))*1.205</f>
        <v>14.267200000000001</v>
      </c>
      <c r="F32" s="76">
        <f t="shared" ref="F32:F50" si="9">(IF(F$27="%w/w SAR",((F$28*10)*$B32),IF(F$27="%w/w DM",(((F$28*10)*($B$28/100))*$B32),IF(F$27="kg/t SAR",(F$28*$B32),IF(F$27="kg/t DM",((F$28*($B$28/100))*$B32),IF(F$27="mg/kg SAR",((F$28*0.001)*$B32),IF(F$27="mg/kg DM",(((F$28*0.001)*($B$28/100))*$B32),"0")))))))*1.658</f>
        <v>5.849424</v>
      </c>
      <c r="G32" s="76">
        <f t="shared" si="5"/>
        <v>3.6400000000000002E-2</v>
      </c>
      <c r="H32" s="76">
        <f t="shared" si="5"/>
        <v>0.62799999999999989</v>
      </c>
      <c r="I32" s="76">
        <f t="shared" si="5"/>
        <v>0.02</v>
      </c>
      <c r="J32" s="76">
        <f t="shared" si="5"/>
        <v>4.0000000000000002E-4</v>
      </c>
      <c r="K32" s="76">
        <f t="shared" si="5"/>
        <v>2E-3</v>
      </c>
      <c r="L32" s="76">
        <f t="shared" si="5"/>
        <v>2.4799999999999999E-2</v>
      </c>
      <c r="M32" s="76">
        <f t="shared" si="5"/>
        <v>0.156</v>
      </c>
      <c r="N32" s="76">
        <f t="shared" si="5"/>
        <v>0</v>
      </c>
      <c r="O32" s="76">
        <f t="shared" si="5"/>
        <v>0</v>
      </c>
      <c r="P32" s="76">
        <f t="shared" si="5"/>
        <v>168.07999999999998</v>
      </c>
      <c r="Q32" s="76">
        <f t="shared" ref="Q32:Q50" si="10">(IF(Q$27="%w/w SAR",((Q$28*10)*$B32),IF(Q$27="%w/w DM",(((Q$28*10)*($B$28/100))*$B32),IF(Q$27="kg/t SAR",(Q$28*$B32),IF(Q$27="kg/t DM",((Q$28*($B$28/100))*$B32),IF(Q$27="mg/kg SAR",((Q$28*0.001)*$B32),IF(Q$27="mg/kg DM",(((Q$28*0.001)*($B$28/100))*$B32),0)))))))*2.5</f>
        <v>222.00000000000003</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25</v>
      </c>
      <c r="B33" s="15">
        <v>40</v>
      </c>
      <c r="C33" s="76">
        <f t="shared" si="6"/>
        <v>104</v>
      </c>
      <c r="D33" s="76">
        <f t="shared" si="7"/>
        <v>63.873080000000002</v>
      </c>
      <c r="E33" s="76">
        <f t="shared" si="8"/>
        <v>14.267200000000001</v>
      </c>
      <c r="F33" s="76">
        <f t="shared" si="9"/>
        <v>5.849424</v>
      </c>
      <c r="G33" s="76">
        <f t="shared" si="5"/>
        <v>3.6400000000000002E-2</v>
      </c>
      <c r="H33" s="76">
        <f t="shared" si="5"/>
        <v>0.62799999999999989</v>
      </c>
      <c r="I33" s="76">
        <f t="shared" si="5"/>
        <v>0.02</v>
      </c>
      <c r="J33" s="76">
        <f t="shared" si="5"/>
        <v>4.0000000000000002E-4</v>
      </c>
      <c r="K33" s="76">
        <f t="shared" si="5"/>
        <v>2E-3</v>
      </c>
      <c r="L33" s="76">
        <f t="shared" si="5"/>
        <v>2.4799999999999999E-2</v>
      </c>
      <c r="M33" s="76">
        <f t="shared" si="5"/>
        <v>0.156</v>
      </c>
      <c r="N33" s="76">
        <f t="shared" si="5"/>
        <v>0</v>
      </c>
      <c r="O33" s="76">
        <f t="shared" si="5"/>
        <v>0</v>
      </c>
      <c r="P33" s="76">
        <f t="shared" si="5"/>
        <v>168.07999999999998</v>
      </c>
      <c r="Q33" s="76">
        <f t="shared" si="10"/>
        <v>222.00000000000003</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26</v>
      </c>
      <c r="B34" s="15">
        <v>40</v>
      </c>
      <c r="C34" s="76">
        <f t="shared" si="6"/>
        <v>104</v>
      </c>
      <c r="D34" s="76">
        <f t="shared" si="7"/>
        <v>63.873080000000002</v>
      </c>
      <c r="E34" s="76">
        <f t="shared" si="8"/>
        <v>14.267200000000001</v>
      </c>
      <c r="F34" s="76">
        <f t="shared" si="9"/>
        <v>5.849424</v>
      </c>
      <c r="G34" s="76">
        <f t="shared" si="5"/>
        <v>3.6400000000000002E-2</v>
      </c>
      <c r="H34" s="76">
        <f t="shared" si="5"/>
        <v>0.62799999999999989</v>
      </c>
      <c r="I34" s="76">
        <f t="shared" si="5"/>
        <v>0.02</v>
      </c>
      <c r="J34" s="76">
        <f t="shared" si="5"/>
        <v>4.0000000000000002E-4</v>
      </c>
      <c r="K34" s="76">
        <f t="shared" si="5"/>
        <v>2E-3</v>
      </c>
      <c r="L34" s="76">
        <f t="shared" si="5"/>
        <v>2.4799999999999999E-2</v>
      </c>
      <c r="M34" s="76">
        <f t="shared" si="5"/>
        <v>0.156</v>
      </c>
      <c r="N34" s="76">
        <f t="shared" si="5"/>
        <v>0</v>
      </c>
      <c r="O34" s="76">
        <f t="shared" si="5"/>
        <v>0</v>
      </c>
      <c r="P34" s="76">
        <f t="shared" si="5"/>
        <v>168.07999999999998</v>
      </c>
      <c r="Q34" s="76">
        <f t="shared" si="10"/>
        <v>222.00000000000003</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29</v>
      </c>
      <c r="B35" s="15">
        <v>40</v>
      </c>
      <c r="C35" s="76">
        <f t="shared" si="6"/>
        <v>104</v>
      </c>
      <c r="D35" s="76">
        <f t="shared" si="7"/>
        <v>63.873080000000002</v>
      </c>
      <c r="E35" s="76">
        <f t="shared" si="8"/>
        <v>14.267200000000001</v>
      </c>
      <c r="F35" s="76">
        <f t="shared" si="9"/>
        <v>5.849424</v>
      </c>
      <c r="G35" s="76">
        <f t="shared" si="5"/>
        <v>3.6400000000000002E-2</v>
      </c>
      <c r="H35" s="76">
        <f t="shared" si="5"/>
        <v>0.62799999999999989</v>
      </c>
      <c r="I35" s="76">
        <f t="shared" si="5"/>
        <v>0.02</v>
      </c>
      <c r="J35" s="76">
        <f t="shared" si="5"/>
        <v>4.0000000000000002E-4</v>
      </c>
      <c r="K35" s="76">
        <f t="shared" si="5"/>
        <v>2E-3</v>
      </c>
      <c r="L35" s="76">
        <f t="shared" si="5"/>
        <v>2.4799999999999999E-2</v>
      </c>
      <c r="M35" s="76">
        <f t="shared" si="5"/>
        <v>0.156</v>
      </c>
      <c r="N35" s="76">
        <f t="shared" si="5"/>
        <v>0</v>
      </c>
      <c r="O35" s="76">
        <f t="shared" si="5"/>
        <v>0</v>
      </c>
      <c r="P35" s="76">
        <f t="shared" si="5"/>
        <v>168.07999999999998</v>
      </c>
      <c r="Q35" s="76">
        <f t="shared" si="10"/>
        <v>222.00000000000003</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30</v>
      </c>
      <c r="B36" s="15">
        <v>40</v>
      </c>
      <c r="C36" s="76">
        <f t="shared" si="6"/>
        <v>104</v>
      </c>
      <c r="D36" s="76">
        <f t="shared" si="7"/>
        <v>63.873080000000002</v>
      </c>
      <c r="E36" s="76">
        <f t="shared" si="8"/>
        <v>14.267200000000001</v>
      </c>
      <c r="F36" s="76">
        <f t="shared" si="9"/>
        <v>5.849424</v>
      </c>
      <c r="G36" s="76">
        <f t="shared" si="5"/>
        <v>3.6400000000000002E-2</v>
      </c>
      <c r="H36" s="76">
        <f t="shared" si="5"/>
        <v>0.62799999999999989</v>
      </c>
      <c r="I36" s="76">
        <f t="shared" si="5"/>
        <v>0.02</v>
      </c>
      <c r="J36" s="76">
        <f t="shared" si="5"/>
        <v>4.0000000000000002E-4</v>
      </c>
      <c r="K36" s="76">
        <f t="shared" si="5"/>
        <v>2E-3</v>
      </c>
      <c r="L36" s="76">
        <f t="shared" si="5"/>
        <v>2.4799999999999999E-2</v>
      </c>
      <c r="M36" s="76">
        <f t="shared" si="5"/>
        <v>0.156</v>
      </c>
      <c r="N36" s="76">
        <f t="shared" si="5"/>
        <v>0</v>
      </c>
      <c r="O36" s="76">
        <f t="shared" si="5"/>
        <v>0</v>
      </c>
      <c r="P36" s="76">
        <f t="shared" si="5"/>
        <v>168.07999999999998</v>
      </c>
      <c r="Q36" s="76">
        <f t="shared" si="10"/>
        <v>222.00000000000003</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31</v>
      </c>
      <c r="B37" s="15">
        <v>40</v>
      </c>
      <c r="C37" s="76">
        <f t="shared" si="6"/>
        <v>104</v>
      </c>
      <c r="D37" s="76">
        <f t="shared" si="7"/>
        <v>63.873080000000002</v>
      </c>
      <c r="E37" s="76">
        <f t="shared" si="8"/>
        <v>14.267200000000001</v>
      </c>
      <c r="F37" s="76">
        <f t="shared" si="9"/>
        <v>5.849424</v>
      </c>
      <c r="G37" s="76">
        <f t="shared" si="5"/>
        <v>3.6400000000000002E-2</v>
      </c>
      <c r="H37" s="76">
        <f t="shared" si="5"/>
        <v>0.62799999999999989</v>
      </c>
      <c r="I37" s="76">
        <f t="shared" si="5"/>
        <v>0.02</v>
      </c>
      <c r="J37" s="76">
        <f t="shared" si="5"/>
        <v>4.0000000000000002E-4</v>
      </c>
      <c r="K37" s="76">
        <f t="shared" si="5"/>
        <v>2E-3</v>
      </c>
      <c r="L37" s="76">
        <f t="shared" si="5"/>
        <v>2.4799999999999999E-2</v>
      </c>
      <c r="M37" s="76">
        <f t="shared" si="5"/>
        <v>0.156</v>
      </c>
      <c r="N37" s="76">
        <f t="shared" si="5"/>
        <v>0</v>
      </c>
      <c r="O37" s="76">
        <f t="shared" si="5"/>
        <v>0</v>
      </c>
      <c r="P37" s="76">
        <f t="shared" si="5"/>
        <v>168.07999999999998</v>
      </c>
      <c r="Q37" s="76">
        <f t="shared" si="10"/>
        <v>222.00000000000003</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32</v>
      </c>
      <c r="B38" s="15">
        <v>40</v>
      </c>
      <c r="C38" s="76">
        <f t="shared" si="6"/>
        <v>104</v>
      </c>
      <c r="D38" s="76">
        <f t="shared" si="7"/>
        <v>63.873080000000002</v>
      </c>
      <c r="E38" s="76">
        <f t="shared" si="8"/>
        <v>14.267200000000001</v>
      </c>
      <c r="F38" s="76">
        <f t="shared" si="9"/>
        <v>5.849424</v>
      </c>
      <c r="G38" s="76">
        <f t="shared" si="5"/>
        <v>3.6400000000000002E-2</v>
      </c>
      <c r="H38" s="76">
        <f t="shared" si="5"/>
        <v>0.62799999999999989</v>
      </c>
      <c r="I38" s="76">
        <f t="shared" si="5"/>
        <v>0.02</v>
      </c>
      <c r="J38" s="76">
        <f t="shared" si="5"/>
        <v>4.0000000000000002E-4</v>
      </c>
      <c r="K38" s="76">
        <f t="shared" si="5"/>
        <v>2E-3</v>
      </c>
      <c r="L38" s="76">
        <f t="shared" si="5"/>
        <v>2.4799999999999999E-2</v>
      </c>
      <c r="M38" s="76">
        <f t="shared" si="5"/>
        <v>0.156</v>
      </c>
      <c r="N38" s="76">
        <f t="shared" si="5"/>
        <v>0</v>
      </c>
      <c r="O38" s="76">
        <f t="shared" si="5"/>
        <v>0</v>
      </c>
      <c r="P38" s="76">
        <f t="shared" si="5"/>
        <v>168.07999999999998</v>
      </c>
      <c r="Q38" s="76">
        <f t="shared" si="10"/>
        <v>222.00000000000003</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34</v>
      </c>
      <c r="B39" s="15">
        <v>40</v>
      </c>
      <c r="C39" s="76">
        <f t="shared" si="6"/>
        <v>104</v>
      </c>
      <c r="D39" s="76">
        <f t="shared" si="7"/>
        <v>63.873080000000002</v>
      </c>
      <c r="E39" s="76">
        <f t="shared" si="8"/>
        <v>14.267200000000001</v>
      </c>
      <c r="F39" s="76">
        <f t="shared" si="9"/>
        <v>5.849424</v>
      </c>
      <c r="G39" s="76">
        <f t="shared" si="5"/>
        <v>3.6400000000000002E-2</v>
      </c>
      <c r="H39" s="76">
        <f t="shared" si="5"/>
        <v>0.62799999999999989</v>
      </c>
      <c r="I39" s="76">
        <f t="shared" si="5"/>
        <v>0.02</v>
      </c>
      <c r="J39" s="76">
        <f t="shared" si="5"/>
        <v>4.0000000000000002E-4</v>
      </c>
      <c r="K39" s="76">
        <f t="shared" si="5"/>
        <v>2E-3</v>
      </c>
      <c r="L39" s="76">
        <f t="shared" si="5"/>
        <v>2.4799999999999999E-2</v>
      </c>
      <c r="M39" s="76">
        <f t="shared" si="5"/>
        <v>0.156</v>
      </c>
      <c r="N39" s="76">
        <f t="shared" si="5"/>
        <v>0</v>
      </c>
      <c r="O39" s="76">
        <f t="shared" si="5"/>
        <v>0</v>
      </c>
      <c r="P39" s="76">
        <f t="shared" si="5"/>
        <v>168.07999999999998</v>
      </c>
      <c r="Q39" s="76">
        <f t="shared" si="10"/>
        <v>222.00000000000003</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35</v>
      </c>
      <c r="B40" s="15">
        <v>40</v>
      </c>
      <c r="C40" s="76">
        <f t="shared" si="6"/>
        <v>104</v>
      </c>
      <c r="D40" s="76">
        <f t="shared" si="7"/>
        <v>63.873080000000002</v>
      </c>
      <c r="E40" s="76">
        <f t="shared" si="8"/>
        <v>14.267200000000001</v>
      </c>
      <c r="F40" s="76">
        <f t="shared" si="9"/>
        <v>5.849424</v>
      </c>
      <c r="G40" s="76">
        <f t="shared" si="5"/>
        <v>3.6400000000000002E-2</v>
      </c>
      <c r="H40" s="76">
        <f t="shared" si="5"/>
        <v>0.62799999999999989</v>
      </c>
      <c r="I40" s="76">
        <f t="shared" si="5"/>
        <v>0.02</v>
      </c>
      <c r="J40" s="76">
        <f t="shared" si="5"/>
        <v>4.0000000000000002E-4</v>
      </c>
      <c r="K40" s="76">
        <f t="shared" si="5"/>
        <v>2E-3</v>
      </c>
      <c r="L40" s="76">
        <f t="shared" si="5"/>
        <v>2.4799999999999999E-2</v>
      </c>
      <c r="M40" s="76">
        <f t="shared" si="5"/>
        <v>0.156</v>
      </c>
      <c r="N40" s="76">
        <f t="shared" si="5"/>
        <v>0</v>
      </c>
      <c r="O40" s="76">
        <f t="shared" si="5"/>
        <v>0</v>
      </c>
      <c r="P40" s="76">
        <f t="shared" si="5"/>
        <v>168.07999999999998</v>
      </c>
      <c r="Q40" s="76">
        <f t="shared" si="10"/>
        <v>222.00000000000003</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36</v>
      </c>
      <c r="B41" s="15">
        <v>40</v>
      </c>
      <c r="C41" s="76">
        <f t="shared" si="6"/>
        <v>104</v>
      </c>
      <c r="D41" s="76">
        <f t="shared" si="7"/>
        <v>63.873080000000002</v>
      </c>
      <c r="E41" s="76">
        <f t="shared" si="8"/>
        <v>14.267200000000001</v>
      </c>
      <c r="F41" s="76">
        <f t="shared" si="9"/>
        <v>5.849424</v>
      </c>
      <c r="G41" s="76">
        <f t="shared" si="5"/>
        <v>3.6400000000000002E-2</v>
      </c>
      <c r="H41" s="76">
        <f t="shared" si="5"/>
        <v>0.62799999999999989</v>
      </c>
      <c r="I41" s="76">
        <f t="shared" si="5"/>
        <v>0.02</v>
      </c>
      <c r="J41" s="76">
        <f t="shared" si="5"/>
        <v>4.0000000000000002E-4</v>
      </c>
      <c r="K41" s="76">
        <f t="shared" si="5"/>
        <v>2E-3</v>
      </c>
      <c r="L41" s="76">
        <f t="shared" si="5"/>
        <v>2.4799999999999999E-2</v>
      </c>
      <c r="M41" s="76">
        <f t="shared" si="5"/>
        <v>0.156</v>
      </c>
      <c r="N41" s="76">
        <f t="shared" si="5"/>
        <v>0</v>
      </c>
      <c r="O41" s="76">
        <f t="shared" si="5"/>
        <v>0</v>
      </c>
      <c r="P41" s="76">
        <f t="shared" si="5"/>
        <v>168.07999999999998</v>
      </c>
      <c r="Q41" s="76">
        <f t="shared" si="10"/>
        <v>222.00000000000003</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37</v>
      </c>
      <c r="B42" s="15">
        <v>40</v>
      </c>
      <c r="C42" s="76">
        <f t="shared" si="6"/>
        <v>104</v>
      </c>
      <c r="D42" s="76">
        <f t="shared" si="7"/>
        <v>63.873080000000002</v>
      </c>
      <c r="E42" s="76">
        <f t="shared" si="8"/>
        <v>14.267200000000001</v>
      </c>
      <c r="F42" s="76">
        <f t="shared" si="9"/>
        <v>5.849424</v>
      </c>
      <c r="G42" s="76">
        <f t="shared" si="5"/>
        <v>3.6400000000000002E-2</v>
      </c>
      <c r="H42" s="76">
        <f t="shared" si="5"/>
        <v>0.62799999999999989</v>
      </c>
      <c r="I42" s="76">
        <f t="shared" si="5"/>
        <v>0.02</v>
      </c>
      <c r="J42" s="76">
        <f t="shared" si="5"/>
        <v>4.0000000000000002E-4</v>
      </c>
      <c r="K42" s="76">
        <f t="shared" si="5"/>
        <v>2E-3</v>
      </c>
      <c r="L42" s="76">
        <f t="shared" si="5"/>
        <v>2.4799999999999999E-2</v>
      </c>
      <c r="M42" s="76">
        <f t="shared" si="5"/>
        <v>0.156</v>
      </c>
      <c r="N42" s="76">
        <f t="shared" si="5"/>
        <v>0</v>
      </c>
      <c r="O42" s="76">
        <f t="shared" si="5"/>
        <v>0</v>
      </c>
      <c r="P42" s="76">
        <f t="shared" si="5"/>
        <v>168.07999999999998</v>
      </c>
      <c r="Q42" s="76">
        <f t="shared" si="10"/>
        <v>222.00000000000003</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38</v>
      </c>
      <c r="B43" s="15">
        <v>40</v>
      </c>
      <c r="C43" s="76">
        <f t="shared" si="6"/>
        <v>104</v>
      </c>
      <c r="D43" s="76">
        <f t="shared" si="7"/>
        <v>63.873080000000002</v>
      </c>
      <c r="E43" s="76">
        <f t="shared" si="8"/>
        <v>14.267200000000001</v>
      </c>
      <c r="F43" s="76">
        <f t="shared" si="9"/>
        <v>5.849424</v>
      </c>
      <c r="G43" s="76">
        <f t="shared" si="5"/>
        <v>3.6400000000000002E-2</v>
      </c>
      <c r="H43" s="76">
        <f t="shared" si="5"/>
        <v>0.62799999999999989</v>
      </c>
      <c r="I43" s="76">
        <f t="shared" si="5"/>
        <v>0.02</v>
      </c>
      <c r="J43" s="76">
        <f t="shared" si="5"/>
        <v>4.0000000000000002E-4</v>
      </c>
      <c r="K43" s="76">
        <f t="shared" si="5"/>
        <v>2E-3</v>
      </c>
      <c r="L43" s="76">
        <f t="shared" si="5"/>
        <v>2.4799999999999999E-2</v>
      </c>
      <c r="M43" s="76">
        <f t="shared" si="5"/>
        <v>0.156</v>
      </c>
      <c r="N43" s="76">
        <f t="shared" si="5"/>
        <v>0</v>
      </c>
      <c r="O43" s="76">
        <f t="shared" si="5"/>
        <v>0</v>
      </c>
      <c r="P43" s="76">
        <f t="shared" si="5"/>
        <v>168.07999999999998</v>
      </c>
      <c r="Q43" s="76">
        <f t="shared" si="10"/>
        <v>222.00000000000003</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39</v>
      </c>
      <c r="B44" s="15">
        <v>40</v>
      </c>
      <c r="C44" s="76">
        <f t="shared" si="6"/>
        <v>104</v>
      </c>
      <c r="D44" s="76">
        <f t="shared" si="7"/>
        <v>63.873080000000002</v>
      </c>
      <c r="E44" s="76">
        <f t="shared" si="8"/>
        <v>14.267200000000001</v>
      </c>
      <c r="F44" s="76">
        <f t="shared" si="9"/>
        <v>5.849424</v>
      </c>
      <c r="G44" s="76">
        <f t="shared" si="5"/>
        <v>3.6400000000000002E-2</v>
      </c>
      <c r="H44" s="76">
        <f t="shared" si="5"/>
        <v>0.62799999999999989</v>
      </c>
      <c r="I44" s="76">
        <f t="shared" si="5"/>
        <v>0.02</v>
      </c>
      <c r="J44" s="76">
        <f t="shared" si="5"/>
        <v>4.0000000000000002E-4</v>
      </c>
      <c r="K44" s="76">
        <f t="shared" si="5"/>
        <v>2E-3</v>
      </c>
      <c r="L44" s="76">
        <f t="shared" si="5"/>
        <v>2.4799999999999999E-2</v>
      </c>
      <c r="M44" s="76">
        <f t="shared" si="5"/>
        <v>0.156</v>
      </c>
      <c r="N44" s="76">
        <f t="shared" si="5"/>
        <v>0</v>
      </c>
      <c r="O44" s="76">
        <f t="shared" si="5"/>
        <v>0</v>
      </c>
      <c r="P44" s="76">
        <f t="shared" si="5"/>
        <v>168.07999999999998</v>
      </c>
      <c r="Q44" s="76">
        <f t="shared" si="10"/>
        <v>222.00000000000003</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16/17</v>
      </c>
      <c r="C57" s="8">
        <f t="shared" ref="C57:U57" si="13">D8</f>
        <v>18</v>
      </c>
      <c r="D57" s="8">
        <f t="shared" si="13"/>
        <v>25</v>
      </c>
      <c r="E57" s="8">
        <f t="shared" si="13"/>
        <v>26</v>
      </c>
      <c r="F57" s="8">
        <f t="shared" si="13"/>
        <v>29</v>
      </c>
      <c r="G57" s="8">
        <f t="shared" si="13"/>
        <v>30</v>
      </c>
      <c r="H57" s="8">
        <f t="shared" si="13"/>
        <v>31</v>
      </c>
      <c r="I57" s="8">
        <f t="shared" si="13"/>
        <v>32</v>
      </c>
      <c r="J57" s="8">
        <f t="shared" si="13"/>
        <v>34</v>
      </c>
      <c r="K57" s="8">
        <f t="shared" si="13"/>
        <v>35</v>
      </c>
      <c r="L57" s="8">
        <f t="shared" si="13"/>
        <v>36</v>
      </c>
      <c r="M57" s="8">
        <f t="shared" si="13"/>
        <v>37</v>
      </c>
      <c r="N57" s="8">
        <f t="shared" si="13"/>
        <v>38</v>
      </c>
      <c r="O57" s="8">
        <f t="shared" si="13"/>
        <v>39</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133</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f>VLOOKUP(J$14,Table245[],5,FALSE)</f>
        <v>6.2</v>
      </c>
      <c r="J59" s="75">
        <f>VLOOKUP(K$14,Table245[],5,FALSE)</f>
        <v>6.2</v>
      </c>
      <c r="K59" s="75">
        <f>VLOOKUP(L$14,Table245[],5,FALSE)</f>
        <v>6.2</v>
      </c>
      <c r="L59" s="75">
        <f>VLOOKUP(M$14,Table245[],5,FALSE)</f>
        <v>6.2</v>
      </c>
      <c r="M59" s="75">
        <f>VLOOKUP(N$14,Table245[],5,FALSE)</f>
        <v>6.2</v>
      </c>
      <c r="N59" s="75">
        <f>VLOOKUP(O$14,Table245[],5,FALSE)</f>
        <v>6.2</v>
      </c>
      <c r="O59" s="75">
        <f>VLOOKUP(P$14,Table245[],5,FALSE)</f>
        <v>6.2</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6.2</v>
      </c>
      <c r="C60" s="75">
        <f t="shared" ref="C60:U60" si="14">D10</f>
        <v>5.9</v>
      </c>
      <c r="D60" s="75">
        <f t="shared" si="14"/>
        <v>5.5</v>
      </c>
      <c r="E60" s="75">
        <f t="shared" si="14"/>
        <v>5.9</v>
      </c>
      <c r="F60" s="75">
        <f t="shared" si="14"/>
        <v>6.6</v>
      </c>
      <c r="G60" s="75">
        <f t="shared" si="14"/>
        <v>6.1</v>
      </c>
      <c r="H60" s="75">
        <f t="shared" si="14"/>
        <v>6.4</v>
      </c>
      <c r="I60" s="75">
        <f t="shared" si="14"/>
        <v>6.4</v>
      </c>
      <c r="J60" s="75">
        <f t="shared" si="14"/>
        <v>6.4</v>
      </c>
      <c r="K60" s="75">
        <f t="shared" si="14"/>
        <v>6.2</v>
      </c>
      <c r="L60" s="75">
        <f t="shared" si="14"/>
        <v>6.4</v>
      </c>
      <c r="M60" s="75">
        <f t="shared" si="14"/>
        <v>6.5</v>
      </c>
      <c r="N60" s="75">
        <f t="shared" si="14"/>
        <v>6.6</v>
      </c>
      <c r="O60" s="75">
        <f t="shared" si="14"/>
        <v>6.8</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40</v>
      </c>
      <c r="C62" s="76">
        <f>B32</f>
        <v>40</v>
      </c>
      <c r="D62" s="76">
        <f>B33</f>
        <v>40</v>
      </c>
      <c r="E62" s="76">
        <f>B34</f>
        <v>40</v>
      </c>
      <c r="F62" s="76">
        <f>B35</f>
        <v>40</v>
      </c>
      <c r="G62" s="76">
        <f>B36</f>
        <v>40</v>
      </c>
      <c r="H62" s="76">
        <f>B37</f>
        <v>40</v>
      </c>
      <c r="I62" s="76">
        <f>B38</f>
        <v>40</v>
      </c>
      <c r="J62" s="76">
        <f>B39</f>
        <v>40</v>
      </c>
      <c r="K62" s="76">
        <f>B40</f>
        <v>40</v>
      </c>
      <c r="L62" s="76">
        <f>B41</f>
        <v>40</v>
      </c>
      <c r="M62" s="76">
        <f>B42</f>
        <v>40</v>
      </c>
      <c r="N62" s="76">
        <f>B43</f>
        <v>40</v>
      </c>
      <c r="O62" s="76">
        <f>B44</f>
        <v>40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0</v>
      </c>
      <c r="C64" s="76">
        <f t="shared" ref="C64:U64" si="17">(C59-C60)*C61</f>
        <v>1.7999999999999989</v>
      </c>
      <c r="D64" s="76">
        <f t="shared" si="17"/>
        <v>4.2000000000000011</v>
      </c>
      <c r="E64" s="76">
        <f t="shared" si="17"/>
        <v>1.7999999999999989</v>
      </c>
      <c r="F64" s="76">
        <f t="shared" si="17"/>
        <v>-2.3999999999999968</v>
      </c>
      <c r="G64" s="76">
        <f t="shared" si="17"/>
        <v>0.6000000000000032</v>
      </c>
      <c r="H64" s="76">
        <f t="shared" si="17"/>
        <v>-1.2000000000000011</v>
      </c>
      <c r="I64" s="76">
        <f t="shared" si="17"/>
        <v>-1.2000000000000011</v>
      </c>
      <c r="J64" s="76">
        <f t="shared" si="17"/>
        <v>-1.2000000000000011</v>
      </c>
      <c r="K64" s="76">
        <f t="shared" si="17"/>
        <v>0</v>
      </c>
      <c r="L64" s="76">
        <f t="shared" si="17"/>
        <v>-1.2000000000000011</v>
      </c>
      <c r="M64" s="76">
        <f t="shared" si="17"/>
        <v>-1.7999999999999989</v>
      </c>
      <c r="N64" s="76">
        <f t="shared" si="17"/>
        <v>-2.3999999999999968</v>
      </c>
      <c r="O64" s="76">
        <f t="shared" si="17"/>
        <v>-3.5999999999999979</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0</v>
      </c>
      <c r="C65" s="76">
        <f t="shared" ref="C65:U65" si="18">C63-C64</f>
        <v>-1.7999999999999989</v>
      </c>
      <c r="D65" s="76">
        <f t="shared" si="18"/>
        <v>-4.2000000000000011</v>
      </c>
      <c r="E65" s="76">
        <f t="shared" si="18"/>
        <v>-1.7999999999999989</v>
      </c>
      <c r="F65" s="76">
        <f t="shared" si="18"/>
        <v>2.3999999999999968</v>
      </c>
      <c r="G65" s="76">
        <f t="shared" si="18"/>
        <v>-0.6000000000000032</v>
      </c>
      <c r="H65" s="76">
        <f t="shared" si="18"/>
        <v>1.2000000000000011</v>
      </c>
      <c r="I65" s="76">
        <f t="shared" si="18"/>
        <v>1.2000000000000011</v>
      </c>
      <c r="J65" s="76">
        <f t="shared" si="18"/>
        <v>1.2000000000000011</v>
      </c>
      <c r="K65" s="76">
        <f t="shared" si="18"/>
        <v>0</v>
      </c>
      <c r="L65" s="76">
        <f t="shared" si="18"/>
        <v>1.2000000000000011</v>
      </c>
      <c r="M65" s="76">
        <f t="shared" si="18"/>
        <v>1.7999999999999989</v>
      </c>
      <c r="N65" s="76">
        <f t="shared" si="18"/>
        <v>2.3999999999999968</v>
      </c>
      <c r="O65" s="76">
        <f t="shared" si="18"/>
        <v>3.5999999999999979</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UNDER</v>
      </c>
      <c r="D66" s="77" t="str">
        <f t="shared" si="19"/>
        <v>UNDER</v>
      </c>
      <c r="E66" s="77" t="str">
        <f t="shared" si="19"/>
        <v>UNDER</v>
      </c>
      <c r="F66" s="77" t="str">
        <f t="shared" si="19"/>
        <v>OVER</v>
      </c>
      <c r="G66" s="77" t="str">
        <f t="shared" si="19"/>
        <v>UNDER</v>
      </c>
      <c r="H66" s="77" t="str">
        <f t="shared" si="19"/>
        <v>OVER</v>
      </c>
      <c r="I66" s="77" t="str">
        <f t="shared" si="19"/>
        <v>OVER</v>
      </c>
      <c r="J66" s="77" t="str">
        <f t="shared" si="19"/>
        <v>OVER</v>
      </c>
      <c r="K66" s="77" t="str">
        <f t="shared" si="19"/>
        <v>OVER</v>
      </c>
      <c r="L66" s="77" t="str">
        <f t="shared" si="19"/>
        <v>OVER</v>
      </c>
      <c r="M66" s="77" t="str">
        <f t="shared" si="19"/>
        <v>OVER</v>
      </c>
      <c r="N66" s="77" t="str">
        <f t="shared" si="19"/>
        <v>OVER</v>
      </c>
      <c r="O66" s="77" t="str">
        <f t="shared" si="19"/>
        <v>OVER</v>
      </c>
      <c r="P66" s="77" t="e">
        <f t="shared" si="19"/>
        <v>#N/A</v>
      </c>
      <c r="Q66" s="77" t="e">
        <f t="shared" si="19"/>
        <v>#N/A</v>
      </c>
      <c r="R66" s="77" t="e">
        <f t="shared" si="19"/>
        <v>#N/A</v>
      </c>
      <c r="S66" s="77" t="e">
        <f t="shared" si="19"/>
        <v>#N/A</v>
      </c>
      <c r="T66" s="77" t="e">
        <f t="shared" si="19"/>
        <v>#N/A</v>
      </c>
      <c r="U66" s="77" t="e">
        <f t="shared" si="19"/>
        <v>#N/A</v>
      </c>
    </row>
  </sheetData>
  <sheetProtection algorithmName="SHA-512" hashValue="vBiMcEtqyPBR/30u4j+UYq0pFj0THaV/DCn7Hw2/icBnuxKEU7vA5ipSwuWEPBjVUCwKw+7Fon/c/sVOwOJx/w==" saltValue="S5o+gPk9Z1A3sBMJh+ngF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4" operator="equal">
      <formula>"DECREASE"</formula>
    </cfRule>
    <cfRule type="cellIs" dxfId="376" priority="35" operator="equal">
      <formula>"INCREASE"</formula>
    </cfRule>
  </conditionalFormatting>
  <conditionalFormatting sqref="B62:U66 B31:B50">
    <cfRule type="cellIs" dxfId="375" priority="33" operator="greaterThan">
      <formula>$B$51</formula>
    </cfRule>
  </conditionalFormatting>
  <conditionalFormatting sqref="C31:C50">
    <cfRule type="cellIs" dxfId="374" priority="32" operator="greaterThan">
      <formula>$C$51</formula>
    </cfRule>
  </conditionalFormatting>
  <conditionalFormatting sqref="C18:V18">
    <cfRule type="cellIs" dxfId="373" priority="31" operator="equal">
      <formula>0</formula>
    </cfRule>
  </conditionalFormatting>
  <conditionalFormatting sqref="C17:V17">
    <cfRule type="cellIs" dxfId="372" priority="30" operator="equal">
      <formula>0</formula>
    </cfRule>
  </conditionalFormatting>
  <conditionalFormatting sqref="C19:V19">
    <cfRule type="cellIs" dxfId="371" priority="29" operator="equal">
      <formula>0</formula>
    </cfRule>
  </conditionalFormatting>
  <conditionalFormatting sqref="G31:G50">
    <cfRule type="cellIs" dxfId="370" priority="28" operator="greaterThan">
      <formula>$G$51</formula>
    </cfRule>
  </conditionalFormatting>
  <conditionalFormatting sqref="H31:H50">
    <cfRule type="cellIs" dxfId="369" priority="27" operator="greaterThan">
      <formula>$H$51</formula>
    </cfRule>
  </conditionalFormatting>
  <conditionalFormatting sqref="I31:I50">
    <cfRule type="cellIs" dxfId="368" priority="26" operator="greaterThan">
      <formula>$I$51</formula>
    </cfRule>
  </conditionalFormatting>
  <conditionalFormatting sqref="K31:K50">
    <cfRule type="cellIs" dxfId="367" priority="25" operator="greaterThan">
      <formula>$K$51</formula>
    </cfRule>
  </conditionalFormatting>
  <conditionalFormatting sqref="L31:L50">
    <cfRule type="cellIs" dxfId="366" priority="24" operator="greaterThan">
      <formula>$L$51</formula>
    </cfRule>
  </conditionalFormatting>
  <conditionalFormatting sqref="M31:M50">
    <cfRule type="cellIs" dxfId="365" priority="23" operator="greaterThan">
      <formula>$M$51</formula>
    </cfRule>
  </conditionalFormatting>
  <conditionalFormatting sqref="P31:P50">
    <cfRule type="cellIs" dxfId="364" priority="22" operator="greaterThan">
      <formula>$P$51</formula>
    </cfRule>
  </conditionalFormatting>
  <conditionalFormatting sqref="R31:R50">
    <cfRule type="cellIs" dxfId="363" priority="21" operator="greaterThan">
      <formula>$R$51</formula>
    </cfRule>
  </conditionalFormatting>
  <conditionalFormatting sqref="S31:S50">
    <cfRule type="cellIs" dxfId="362" priority="20" operator="greaterThan">
      <formula>$S$51</formula>
    </cfRule>
  </conditionalFormatting>
  <conditionalFormatting sqref="T31:T50">
    <cfRule type="cellIs" dxfId="361" priority="19" operator="greaterThan">
      <formula>$T$51</formula>
    </cfRule>
  </conditionalFormatting>
  <conditionalFormatting sqref="U31:U50">
    <cfRule type="cellIs" dxfId="360" priority="18" operator="greaterThan">
      <formula>$U$51</formula>
    </cfRule>
  </conditionalFormatting>
  <conditionalFormatting sqref="C22:V22">
    <cfRule type="cellIs" dxfId="359" priority="17" operator="equal">
      <formula>0</formula>
    </cfRule>
  </conditionalFormatting>
  <conditionalFormatting sqref="C24:V24">
    <cfRule type="cellIs" dxfId="358" priority="15" operator="equal">
      <formula>"DECREASE"</formula>
    </cfRule>
    <cfRule type="cellIs" dxfId="357" priority="16" operator="equal">
      <formula>"INCREASE"</formula>
    </cfRule>
  </conditionalFormatting>
  <conditionalFormatting sqref="C23:V23">
    <cfRule type="cellIs" dxfId="356" priority="14" operator="equal">
      <formula>0</formula>
    </cfRule>
  </conditionalFormatting>
  <conditionalFormatting sqref="I1">
    <cfRule type="cellIs" dxfId="355" priority="13" operator="lessThan">
      <formula>5</formula>
    </cfRule>
  </conditionalFormatting>
  <conditionalFormatting sqref="C21:V21">
    <cfRule type="cellIs" dxfId="354" priority="10" operator="equal">
      <formula>0</formula>
    </cfRule>
  </conditionalFormatting>
  <conditionalFormatting sqref="B66:U66">
    <cfRule type="cellIs" dxfId="353" priority="8" operator="equal">
      <formula>"UNDER"</formula>
    </cfRule>
    <cfRule type="cellIs" dxfId="352" priority="9" operator="equal">
      <formula>"OVER"</formula>
    </cfRule>
  </conditionalFormatting>
  <conditionalFormatting sqref="I2">
    <cfRule type="cellIs" dxfId="351" priority="7" operator="greaterThan">
      <formula>5000.1</formula>
    </cfRule>
  </conditionalFormatting>
  <conditionalFormatting sqref="I3">
    <cfRule type="cellIs" dxfId="350" priority="6" operator="greaterThan">
      <formula>4.1</formula>
    </cfRule>
  </conditionalFormatting>
  <conditionalFormatting sqref="J31:J50">
    <cfRule type="cellIs" dxfId="349" priority="5" operator="greaterThan">
      <formula>$J$51</formula>
    </cfRule>
  </conditionalFormatting>
  <conditionalFormatting sqref="L3">
    <cfRule type="cellIs" dxfId="348" priority="1" operator="lessThan">
      <formula>30</formula>
    </cfRule>
    <cfRule type="cellIs" dxfId="347" priority="2" operator="greaterThanOrEqual">
      <formula>30</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B1" zoomScale="50" zoomScaleNormal="50" workbookViewId="0">
      <selection activeCell="I4" sqref="I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'Secanim sludge'!C1:D1</f>
        <v xml:space="preserve">PAN-015826 </v>
      </c>
      <c r="D1" s="141"/>
      <c r="E1" s="92" t="s">
        <v>45</v>
      </c>
      <c r="F1" s="38">
        <f>'Secanim sludge'!F1</f>
        <v>50</v>
      </c>
      <c r="G1" s="123" t="s">
        <v>43</v>
      </c>
      <c r="H1" s="124"/>
      <c r="I1" s="95">
        <v>6.98</v>
      </c>
      <c r="J1" s="127" t="s">
        <v>154</v>
      </c>
      <c r="K1" s="127"/>
      <c r="L1" s="96">
        <v>779</v>
      </c>
      <c r="AB1" s="18"/>
      <c r="AC1" s="18"/>
      <c r="AD1" s="29" t="s">
        <v>127</v>
      </c>
      <c r="AE1" s="17"/>
      <c r="AF1" s="17"/>
      <c r="AG1" s="18"/>
      <c r="AH1" s="18"/>
      <c r="AI1" s="39" t="s">
        <v>79</v>
      </c>
      <c r="AJ1" s="40" t="s">
        <v>94</v>
      </c>
      <c r="AK1" s="41" t="s">
        <v>95</v>
      </c>
      <c r="AL1" s="42" t="s">
        <v>126</v>
      </c>
      <c r="AM1" s="42" t="s">
        <v>132</v>
      </c>
      <c r="AN1" s="42" t="s">
        <v>112</v>
      </c>
    </row>
    <row r="2" spans="1:41" ht="13" x14ac:dyDescent="0.3">
      <c r="A2" s="127" t="s">
        <v>87</v>
      </c>
      <c r="B2" s="127"/>
      <c r="C2" s="142" t="str">
        <f>'Secanim sludge'!C2:D2</f>
        <v>EPR/KP3594VE</v>
      </c>
      <c r="D2" s="143"/>
      <c r="E2" s="92" t="s">
        <v>109</v>
      </c>
      <c r="F2" s="95" t="s">
        <v>171</v>
      </c>
      <c r="G2" s="125" t="s">
        <v>110</v>
      </c>
      <c r="H2" s="126"/>
      <c r="I2" s="95">
        <v>1731</v>
      </c>
      <c r="J2" s="127" t="s">
        <v>159</v>
      </c>
      <c r="K2" s="127"/>
      <c r="L2" s="96">
        <v>0.45</v>
      </c>
      <c r="AB2" s="29" t="s">
        <v>56</v>
      </c>
      <c r="AC2" s="17"/>
      <c r="AD2" s="29" t="s">
        <v>70</v>
      </c>
      <c r="AE2" s="17"/>
      <c r="AF2" s="17"/>
      <c r="AG2" s="43" t="s">
        <v>76</v>
      </c>
      <c r="AH2" s="18"/>
      <c r="AI2" s="44" t="s">
        <v>127</v>
      </c>
      <c r="AJ2" s="45">
        <v>0</v>
      </c>
      <c r="AK2" s="46">
        <v>0</v>
      </c>
      <c r="AL2" s="10">
        <v>0</v>
      </c>
      <c r="AM2" s="11">
        <v>0</v>
      </c>
      <c r="AN2" s="11">
        <v>0</v>
      </c>
    </row>
    <row r="3" spans="1:41" ht="13" x14ac:dyDescent="0.25">
      <c r="A3" s="123" t="s">
        <v>42</v>
      </c>
      <c r="B3" s="124"/>
      <c r="C3" s="142" t="str">
        <f>'Secanim sludge'!C3:D3</f>
        <v>Mr Richard Street</v>
      </c>
      <c r="D3" s="143"/>
      <c r="E3" s="92" t="s">
        <v>108</v>
      </c>
      <c r="F3" s="30" t="s">
        <v>78</v>
      </c>
      <c r="G3" s="123" t="s">
        <v>111</v>
      </c>
      <c r="H3" s="124"/>
      <c r="I3" s="95">
        <v>0.42799999999999999</v>
      </c>
      <c r="J3" s="123" t="s">
        <v>155</v>
      </c>
      <c r="K3" s="124"/>
      <c r="L3" s="96">
        <f>(L1/(L2*10000))*100</f>
        <v>17.31111111111111</v>
      </c>
      <c r="AB3" s="29" t="s">
        <v>57</v>
      </c>
      <c r="AC3" s="17"/>
      <c r="AD3" s="29" t="s">
        <v>71</v>
      </c>
      <c r="AE3" s="17"/>
      <c r="AF3" s="17"/>
      <c r="AG3" s="43" t="s">
        <v>77</v>
      </c>
      <c r="AH3" s="18"/>
      <c r="AI3" s="47" t="s">
        <v>114</v>
      </c>
      <c r="AJ3" s="48">
        <v>1.7</v>
      </c>
      <c r="AK3" s="49">
        <v>6</v>
      </c>
      <c r="AL3" s="50">
        <v>1</v>
      </c>
      <c r="AM3" s="11">
        <v>6.2</v>
      </c>
      <c r="AN3" s="11" t="s">
        <v>113</v>
      </c>
    </row>
    <row r="4" spans="1:41" ht="25" x14ac:dyDescent="0.25">
      <c r="A4" s="127" t="s">
        <v>0</v>
      </c>
      <c r="B4" s="127"/>
      <c r="C4" s="140" t="str">
        <f>'Secanim sludge'!C4:D4</f>
        <v>Brookhouse Farm, Hanmer, SY133EG</v>
      </c>
      <c r="D4" s="141"/>
      <c r="E4" s="93" t="s">
        <v>1</v>
      </c>
      <c r="F4" s="118" t="s">
        <v>172</v>
      </c>
      <c r="G4" s="123"/>
      <c r="H4" s="124"/>
      <c r="I4" s="38"/>
      <c r="J4" s="123"/>
      <c r="K4" s="124"/>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27" t="s">
        <v>47</v>
      </c>
      <c r="B5" s="127"/>
      <c r="C5" s="140" t="str">
        <f>'Secanim sludge'!C5:D5</f>
        <v xml:space="preserve">Owen Clee </v>
      </c>
      <c r="D5" s="141"/>
      <c r="E5" s="92"/>
      <c r="F5" s="38"/>
      <c r="G5" s="123"/>
      <c r="H5" s="124"/>
      <c r="I5" s="38"/>
      <c r="J5" s="123"/>
      <c r="K5" s="124"/>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27" t="s">
        <v>2</v>
      </c>
      <c r="B8" s="127"/>
      <c r="C8" s="59" t="str">
        <f>'Secanim sludge'!C8</f>
        <v>16/17</v>
      </c>
      <c r="D8" s="59">
        <f>'Secanim sludge'!D8</f>
        <v>18</v>
      </c>
      <c r="E8" s="59">
        <f>'Secanim sludge'!E8</f>
        <v>25</v>
      </c>
      <c r="F8" s="59">
        <f>'Secanim sludge'!F8</f>
        <v>26</v>
      </c>
      <c r="G8" s="59">
        <f>'Secanim sludge'!G8</f>
        <v>29</v>
      </c>
      <c r="H8" s="59">
        <f>'Secanim sludge'!H8</f>
        <v>30</v>
      </c>
      <c r="I8" s="59">
        <f>'Secanim sludge'!I8</f>
        <v>31</v>
      </c>
      <c r="J8" s="59">
        <f>'Secanim sludge'!J8</f>
        <v>32</v>
      </c>
      <c r="K8" s="59">
        <f>'Secanim sludge'!K8</f>
        <v>34</v>
      </c>
      <c r="L8" s="59">
        <f>'Secanim sludge'!L8</f>
        <v>35</v>
      </c>
      <c r="M8" s="59">
        <f>'Secanim sludge'!M8</f>
        <v>36</v>
      </c>
      <c r="N8" s="59">
        <f>'Secanim sludge'!N8</f>
        <v>37</v>
      </c>
      <c r="O8" s="59">
        <f>'Secanim sludge'!O8</f>
        <v>38</v>
      </c>
      <c r="P8" s="59">
        <f>'Secanim sludge'!P8</f>
        <v>39</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27" t="s">
        <v>3</v>
      </c>
      <c r="B9" s="127"/>
      <c r="C9" s="59" t="str">
        <f>'Secanim sludge'!C9</f>
        <v>Moderate</v>
      </c>
      <c r="D9" s="59" t="str">
        <f>'Secanim sludge'!D9</f>
        <v>Moderate</v>
      </c>
      <c r="E9" s="59" t="str">
        <f>'Secanim sludge'!E9</f>
        <v>Moderate</v>
      </c>
      <c r="F9" s="59" t="str">
        <f>'Secanim sludge'!F9</f>
        <v>Moderate</v>
      </c>
      <c r="G9" s="59" t="str">
        <f>'Secanim sludge'!G9</f>
        <v>Moderate</v>
      </c>
      <c r="H9" s="59" t="str">
        <f>'Secanim sludge'!H9</f>
        <v>Moderate</v>
      </c>
      <c r="I9" s="59" t="str">
        <f>'Secanim sludge'!I9</f>
        <v>Moderate</v>
      </c>
      <c r="J9" s="59" t="str">
        <f>'Secanim sludge'!J9</f>
        <v>Moderate</v>
      </c>
      <c r="K9" s="59" t="str">
        <f>'Secanim sludge'!K9</f>
        <v>Moderate</v>
      </c>
      <c r="L9" s="59" t="str">
        <f>'Secanim sludge'!L9</f>
        <v>Moderate</v>
      </c>
      <c r="M9" s="59" t="str">
        <f>'Secanim sludge'!M9</f>
        <v>Moderate</v>
      </c>
      <c r="N9" s="59" t="str">
        <f>'Secanim sludge'!N9</f>
        <v>Moderate</v>
      </c>
      <c r="O9" s="59" t="str">
        <f>'Secanim sludge'!O9</f>
        <v>Moderate</v>
      </c>
      <c r="P9" s="59" t="str">
        <f>'Secanim sludge'!P9</f>
        <v>Moderate</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27" t="s">
        <v>4</v>
      </c>
      <c r="B10" s="127"/>
      <c r="C10" s="59">
        <f>'Secanim sludge'!C10</f>
        <v>6.2</v>
      </c>
      <c r="D10" s="59">
        <f>'Secanim sludge'!D10</f>
        <v>5.9</v>
      </c>
      <c r="E10" s="59">
        <f>'Secanim sludge'!E10</f>
        <v>5.5</v>
      </c>
      <c r="F10" s="59">
        <f>'Secanim sludge'!F10</f>
        <v>5.9</v>
      </c>
      <c r="G10" s="59">
        <f>'Secanim sludge'!G10</f>
        <v>6.6</v>
      </c>
      <c r="H10" s="59">
        <f>'Secanim sludge'!H10</f>
        <v>6.1</v>
      </c>
      <c r="I10" s="59">
        <f>'Secanim sludge'!I10</f>
        <v>6.4</v>
      </c>
      <c r="J10" s="59">
        <f>'Secanim sludge'!J10</f>
        <v>6.4</v>
      </c>
      <c r="K10" s="59">
        <f>'Secanim sludge'!K10</f>
        <v>6.4</v>
      </c>
      <c r="L10" s="59">
        <f>'Secanim sludge'!L10</f>
        <v>6.2</v>
      </c>
      <c r="M10" s="59">
        <f>'Secanim sludge'!M10</f>
        <v>6.4</v>
      </c>
      <c r="N10" s="59">
        <f>'Secanim sludge'!N10</f>
        <v>6.5</v>
      </c>
      <c r="O10" s="59">
        <f>'Secanim sludge'!O10</f>
        <v>6.6</v>
      </c>
      <c r="P10" s="59">
        <f>'Secanim sludge'!P10</f>
        <v>6.8</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27" t="s">
        <v>5</v>
      </c>
      <c r="B11" s="127"/>
      <c r="C11" s="59">
        <f>'Secanim sludge'!C11</f>
        <v>2</v>
      </c>
      <c r="D11" s="59">
        <f>'Secanim sludge'!D11</f>
        <v>2</v>
      </c>
      <c r="E11" s="59">
        <f>'Secanim sludge'!E11</f>
        <v>1</v>
      </c>
      <c r="F11" s="59">
        <f>'Secanim sludge'!F11</f>
        <v>3</v>
      </c>
      <c r="G11" s="59">
        <f>'Secanim sludge'!G11</f>
        <v>3</v>
      </c>
      <c r="H11" s="59">
        <f>'Secanim sludge'!H11</f>
        <v>3</v>
      </c>
      <c r="I11" s="59">
        <f>'Secanim sludge'!I11</f>
        <v>2</v>
      </c>
      <c r="J11" s="59">
        <f>'Secanim sludge'!J11</f>
        <v>2</v>
      </c>
      <c r="K11" s="59">
        <f>'Secanim sludge'!K11</f>
        <v>4</v>
      </c>
      <c r="L11" s="59">
        <f>'Secanim sludge'!L11</f>
        <v>1</v>
      </c>
      <c r="M11" s="59">
        <f>'Secanim sludge'!M11</f>
        <v>2</v>
      </c>
      <c r="N11" s="59">
        <f>'Secanim sludge'!N11</f>
        <v>3</v>
      </c>
      <c r="O11" s="59">
        <f>'Secanim sludge'!O11</f>
        <v>3</v>
      </c>
      <c r="P11" s="59">
        <f>'Secanim sludge'!P11</f>
        <v>3</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27" t="s">
        <v>6</v>
      </c>
      <c r="B12" s="127"/>
      <c r="C12" s="59">
        <f>'Secanim sludge'!C12</f>
        <v>1</v>
      </c>
      <c r="D12" s="59">
        <f>'Secanim sludge'!D12</f>
        <v>2</v>
      </c>
      <c r="E12" s="59">
        <f>'Secanim sludge'!E12</f>
        <v>0</v>
      </c>
      <c r="F12" s="59">
        <f>'Secanim sludge'!F12</f>
        <v>1</v>
      </c>
      <c r="G12" s="59">
        <f>'Secanim sludge'!G12</f>
        <v>4</v>
      </c>
      <c r="H12" s="59">
        <f>'Secanim sludge'!H12</f>
        <v>1</v>
      </c>
      <c r="I12" s="59">
        <f>'Secanim sludge'!I12</f>
        <v>2</v>
      </c>
      <c r="J12" s="59">
        <f>'Secanim sludge'!J12</f>
        <v>2</v>
      </c>
      <c r="K12" s="59">
        <f>'Secanim sludge'!K12</f>
        <v>2</v>
      </c>
      <c r="L12" s="59">
        <f>'Secanim sludge'!L12</f>
        <v>1</v>
      </c>
      <c r="M12" s="59">
        <f>'Secanim sludge'!M12</f>
        <v>1</v>
      </c>
      <c r="N12" s="59">
        <f>'Secanim sludge'!N12</f>
        <v>2</v>
      </c>
      <c r="O12" s="59">
        <f>'Secanim sludge'!O12</f>
        <v>2</v>
      </c>
      <c r="P12" s="59">
        <f>'Secanim sludge'!P12</f>
        <v>2</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27" t="s">
        <v>7</v>
      </c>
      <c r="B13" s="127"/>
      <c r="C13" s="59">
        <f>'Secanim sludge'!C13</f>
        <v>3</v>
      </c>
      <c r="D13" s="59">
        <f>'Secanim sludge'!D13</f>
        <v>3</v>
      </c>
      <c r="E13" s="59">
        <f>'Secanim sludge'!E13</f>
        <v>2</v>
      </c>
      <c r="F13" s="59">
        <f>'Secanim sludge'!F13</f>
        <v>2</v>
      </c>
      <c r="G13" s="59">
        <f>'Secanim sludge'!G13</f>
        <v>4</v>
      </c>
      <c r="H13" s="59">
        <f>'Secanim sludge'!H13</f>
        <v>4</v>
      </c>
      <c r="I13" s="59">
        <f>'Secanim sludge'!I13</f>
        <v>4</v>
      </c>
      <c r="J13" s="59">
        <f>'Secanim sludge'!J13</f>
        <v>3</v>
      </c>
      <c r="K13" s="59">
        <f>'Secanim sludge'!K13</f>
        <v>4</v>
      </c>
      <c r="L13" s="59">
        <f>'Secanim sludge'!L13</f>
        <v>3</v>
      </c>
      <c r="M13" s="59">
        <f>'Secanim sludge'!M13</f>
        <v>4</v>
      </c>
      <c r="N13" s="59">
        <f>'Secanim sludge'!N13</f>
        <v>3</v>
      </c>
      <c r="O13" s="59">
        <f>'Secanim sludge'!O13</f>
        <v>3</v>
      </c>
      <c r="P13" s="59">
        <f>'Secanim sludge'!P13</f>
        <v>4</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6" t="s">
        <v>8</v>
      </c>
      <c r="B14" s="136"/>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t="str">
        <f>'Secanim sludge'!H14</f>
        <v xml:space="preserve">Grass Silage (25% DM) </v>
      </c>
      <c r="I14" s="101" t="str">
        <f>'Secanim sludge'!I14</f>
        <v xml:space="preserve">Grass Silage (25% DM) </v>
      </c>
      <c r="J14" s="101" t="str">
        <f>'Secanim sludge'!J14</f>
        <v xml:space="preserve">Grass Silage (25% DM) </v>
      </c>
      <c r="K14" s="101" t="str">
        <f>'Secanim sludge'!K14</f>
        <v xml:space="preserve">Grass Silage (25% DM) </v>
      </c>
      <c r="L14" s="101" t="str">
        <f>'Secanim sludge'!L14</f>
        <v xml:space="preserve">Grass Silage (25% DM) </v>
      </c>
      <c r="M14" s="101" t="str">
        <f>'Secanim sludge'!M14</f>
        <v xml:space="preserve">Grass Silage (25% DM) </v>
      </c>
      <c r="N14" s="101" t="str">
        <f>'Secanim sludge'!N14</f>
        <v xml:space="preserve">Grass Silage (25% DM) </v>
      </c>
      <c r="O14" s="101" t="str">
        <f>'Secanim sludge'!O14</f>
        <v xml:space="preserve">Grass Silage (25% DM) </v>
      </c>
      <c r="P14" s="101" t="str">
        <f>'Secanim sludge'!P14</f>
        <v xml:space="preserve">Grass Silage (25% DM) </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5" t="s">
        <v>9</v>
      </c>
      <c r="B15" s="135"/>
      <c r="C15" s="59">
        <f>'Secanim sludge'!C15</f>
        <v>38</v>
      </c>
      <c r="D15" s="59">
        <f>'Secanim sludge'!D15</f>
        <v>38</v>
      </c>
      <c r="E15" s="59">
        <f>'Secanim sludge'!E15</f>
        <v>38</v>
      </c>
      <c r="F15" s="59">
        <f>'Secanim sludge'!F15</f>
        <v>38</v>
      </c>
      <c r="G15" s="59">
        <f>'Secanim sludge'!G15</f>
        <v>38</v>
      </c>
      <c r="H15" s="59">
        <f>'Secanim sludge'!H15</f>
        <v>38</v>
      </c>
      <c r="I15" s="59">
        <f>'Secanim sludge'!I15</f>
        <v>38</v>
      </c>
      <c r="J15" s="59">
        <f>'Secanim sludge'!J15</f>
        <v>38</v>
      </c>
      <c r="K15" s="59">
        <f>'Secanim sludge'!K15</f>
        <v>38</v>
      </c>
      <c r="L15" s="59">
        <f>'Secanim sludge'!L15</f>
        <v>38</v>
      </c>
      <c r="M15" s="59">
        <f>'Secanim sludge'!M15</f>
        <v>38</v>
      </c>
      <c r="N15" s="59">
        <f>'Secanim sludge'!N15</f>
        <v>38</v>
      </c>
      <c r="O15" s="59">
        <f>'Secanim sludge'!O15</f>
        <v>38</v>
      </c>
      <c r="P15" s="59">
        <f>'Secanim sludge'!P15</f>
        <v>38</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7" t="s">
        <v>44</v>
      </c>
      <c r="B16" s="137"/>
      <c r="C16" s="102" t="str">
        <f>'Secanim sludge'!C16</f>
        <v>Medium/Clay</v>
      </c>
      <c r="D16" s="102" t="str">
        <f>'Secanim sludge'!D16</f>
        <v>Medium/Clay</v>
      </c>
      <c r="E16" s="102" t="str">
        <f>'Secanim sludge'!E16</f>
        <v>Medium/Clay</v>
      </c>
      <c r="F16" s="102" t="str">
        <f>'Secanim sludge'!F16</f>
        <v>Medium/Clay</v>
      </c>
      <c r="G16" s="102" t="str">
        <f>'Secanim sludge'!G16</f>
        <v>Medium/Clay</v>
      </c>
      <c r="H16" s="102" t="str">
        <f>'Secanim sludge'!H16</f>
        <v>Medium/Clay</v>
      </c>
      <c r="I16" s="102" t="str">
        <f>'Secanim sludge'!I16</f>
        <v>Medium/Clay</v>
      </c>
      <c r="J16" s="102" t="str">
        <f>'Secanim sludge'!J16</f>
        <v>Medium/Clay</v>
      </c>
      <c r="K16" s="102" t="str">
        <f>'Secanim sludge'!K16</f>
        <v>Medium/Clay</v>
      </c>
      <c r="L16" s="102" t="str">
        <f>'Secanim sludge'!L16</f>
        <v>Medium/Clay</v>
      </c>
      <c r="M16" s="102" t="str">
        <f>'Secanim sludge'!M16</f>
        <v>Medium/Clay</v>
      </c>
      <c r="N16" s="102" t="str">
        <f>'Secanim sludge'!N16</f>
        <v>Medium/Clay</v>
      </c>
      <c r="O16" s="102" t="str">
        <f>'Secanim sludge'!O16</f>
        <v>Medium/Clay</v>
      </c>
      <c r="P16" s="102" t="str">
        <f>'Secanim sludge'!P16</f>
        <v>Medium/Clay</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33" t="s">
        <v>69</v>
      </c>
      <c r="B17" s="13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31" t="s">
        <v>23</v>
      </c>
      <c r="B18" s="132"/>
      <c r="C18" s="16">
        <f>$D31</f>
        <v>28.032676000000002</v>
      </c>
      <c r="D18" s="16">
        <f>$D32</f>
        <v>28.032676000000002</v>
      </c>
      <c r="E18" s="16">
        <f>$D33</f>
        <v>28.032676000000002</v>
      </c>
      <c r="F18" s="16">
        <f>$D34</f>
        <v>28.032676000000002</v>
      </c>
      <c r="G18" s="16">
        <f>$D35</f>
        <v>28.032676000000002</v>
      </c>
      <c r="H18" s="16">
        <f>$D36</f>
        <v>28.032676000000002</v>
      </c>
      <c r="I18" s="16">
        <f>$D37</f>
        <v>28.032676000000002</v>
      </c>
      <c r="J18" s="16">
        <f>$D38</f>
        <v>28.032676000000002</v>
      </c>
      <c r="K18" s="16">
        <f>$D39</f>
        <v>28.032676000000002</v>
      </c>
      <c r="L18" s="16">
        <f>$D40</f>
        <v>28.032676000000002</v>
      </c>
      <c r="M18" s="16">
        <f>$D41</f>
        <v>28.032676000000002</v>
      </c>
      <c r="N18" s="16">
        <f>$D42</f>
        <v>28.032676000000002</v>
      </c>
      <c r="O18" s="16">
        <f>$D43</f>
        <v>28.032676000000002</v>
      </c>
      <c r="P18" s="16">
        <f>$D44</f>
        <v>28.032676000000002</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31" t="s">
        <v>90</v>
      </c>
      <c r="B19" s="132"/>
      <c r="C19" s="16">
        <f>C18-C17</f>
        <v>-36.567323999999992</v>
      </c>
      <c r="D19" s="16">
        <f t="shared" ref="D19:V19" si="1">D18-D17</f>
        <v>-36.567323999999992</v>
      </c>
      <c r="E19" s="16">
        <f t="shared" si="1"/>
        <v>-36.567323999999992</v>
      </c>
      <c r="F19" s="16">
        <f t="shared" si="1"/>
        <v>-36.567323999999992</v>
      </c>
      <c r="G19" s="16">
        <f t="shared" si="1"/>
        <v>-36.567323999999992</v>
      </c>
      <c r="H19" s="16">
        <f t="shared" si="1"/>
        <v>-36.567323999999992</v>
      </c>
      <c r="I19" s="16">
        <f t="shared" si="1"/>
        <v>-36.567323999999992</v>
      </c>
      <c r="J19" s="16">
        <f t="shared" si="1"/>
        <v>-36.567323999999992</v>
      </c>
      <c r="K19" s="16">
        <f t="shared" si="1"/>
        <v>-36.567323999999992</v>
      </c>
      <c r="L19" s="16">
        <f t="shared" si="1"/>
        <v>-36.567323999999992</v>
      </c>
      <c r="M19" s="16">
        <f t="shared" si="1"/>
        <v>-36.567323999999992</v>
      </c>
      <c r="N19" s="16">
        <f t="shared" si="1"/>
        <v>-36.567323999999992</v>
      </c>
      <c r="O19" s="16">
        <f t="shared" si="1"/>
        <v>-36.567323999999992</v>
      </c>
      <c r="P19" s="16">
        <f t="shared" si="1"/>
        <v>-36.567323999999992</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9" t="s">
        <v>91</v>
      </c>
      <c r="B20" s="13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33" t="s">
        <v>88</v>
      </c>
      <c r="B21" s="134"/>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31" t="s">
        <v>89</v>
      </c>
      <c r="B22" s="132"/>
      <c r="C22" s="16">
        <f>$E31</f>
        <v>4.3069110000000004</v>
      </c>
      <c r="D22" s="16">
        <f>$E32</f>
        <v>4.3069110000000004</v>
      </c>
      <c r="E22" s="16">
        <f>$E33</f>
        <v>4.3069110000000004</v>
      </c>
      <c r="F22" s="16">
        <f>$E34</f>
        <v>4.3069110000000004</v>
      </c>
      <c r="G22" s="16">
        <f>$E35</f>
        <v>4.3069110000000004</v>
      </c>
      <c r="H22" s="16">
        <f>$E36</f>
        <v>4.3069110000000004</v>
      </c>
      <c r="I22" s="16">
        <f>$E37</f>
        <v>4.3069110000000004</v>
      </c>
      <c r="J22" s="16">
        <f>$E38</f>
        <v>4.3069110000000004</v>
      </c>
      <c r="K22" s="16">
        <f>$E39</f>
        <v>4.3069110000000004</v>
      </c>
      <c r="L22" s="16">
        <f>$E40</f>
        <v>4.3069110000000004</v>
      </c>
      <c r="M22" s="16">
        <f>$E41</f>
        <v>4.3069110000000004</v>
      </c>
      <c r="N22" s="16">
        <f>$E42</f>
        <v>4.3069110000000004</v>
      </c>
      <c r="O22" s="16">
        <f>$E43</f>
        <v>4.3069110000000004</v>
      </c>
      <c r="P22" s="16">
        <f>$E44</f>
        <v>4.3069110000000004</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31" t="s">
        <v>92</v>
      </c>
      <c r="B23" s="132"/>
      <c r="C23" s="16">
        <f>C22-C21</f>
        <v>-223.69308899999999</v>
      </c>
      <c r="D23" s="16">
        <f t="shared" ref="D23:V23" si="3">D22-D21</f>
        <v>-223.69308899999999</v>
      </c>
      <c r="E23" s="16">
        <f t="shared" si="3"/>
        <v>-223.69308899999999</v>
      </c>
      <c r="F23" s="16">
        <f t="shared" si="3"/>
        <v>-223.69308899999999</v>
      </c>
      <c r="G23" s="16">
        <f t="shared" si="3"/>
        <v>-223.69308899999999</v>
      </c>
      <c r="H23" s="16">
        <f t="shared" si="3"/>
        <v>-223.69308899999999</v>
      </c>
      <c r="I23" s="16">
        <f t="shared" si="3"/>
        <v>-223.69308899999999</v>
      </c>
      <c r="J23" s="16">
        <f t="shared" si="3"/>
        <v>-223.69308899999999</v>
      </c>
      <c r="K23" s="16">
        <f t="shared" si="3"/>
        <v>-223.69308899999999</v>
      </c>
      <c r="L23" s="16">
        <f t="shared" si="3"/>
        <v>-223.69308899999999</v>
      </c>
      <c r="M23" s="16">
        <f t="shared" si="3"/>
        <v>-223.69308899999999</v>
      </c>
      <c r="N23" s="16">
        <f t="shared" si="3"/>
        <v>-223.69308899999999</v>
      </c>
      <c r="O23" s="16">
        <f t="shared" si="3"/>
        <v>-223.69308899999999</v>
      </c>
      <c r="P23" s="16">
        <f t="shared" si="3"/>
        <v>-223.69308899999999</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9" t="s">
        <v>93</v>
      </c>
      <c r="B24" s="13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12.7</v>
      </c>
      <c r="C28" s="15">
        <v>0.45</v>
      </c>
      <c r="D28" s="15">
        <v>266</v>
      </c>
      <c r="E28" s="15">
        <v>77.7</v>
      </c>
      <c r="F28" s="15">
        <v>366</v>
      </c>
      <c r="G28" s="15">
        <v>1.98</v>
      </c>
      <c r="H28" s="15">
        <v>8.23</v>
      </c>
      <c r="I28" s="15">
        <v>0.5</v>
      </c>
      <c r="J28" s="15">
        <v>1.4999999999999999E-2</v>
      </c>
      <c r="K28" s="15">
        <v>0.05</v>
      </c>
      <c r="L28" s="15">
        <v>0.30299999999999999</v>
      </c>
      <c r="M28" s="15">
        <v>0.67</v>
      </c>
      <c r="N28" s="15"/>
      <c r="O28" s="15"/>
      <c r="P28" s="15">
        <v>625</v>
      </c>
      <c r="Q28" s="15">
        <v>406</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16/17</v>
      </c>
      <c r="B31" s="15">
        <v>46</v>
      </c>
      <c r="C31" s="76">
        <f>IF(C$27="%w/w SAR",((C$28*10)*$B31),IF(C$27="%w/w DM",(((C$28*10)*($B$28/100))*$B31),IF(C$27="kg/t SAR",(C$28*$B31),IF(C$27="kg/t DM",((C$28*($B$28/100))*$B31),IF(C$27="mg/kg SAR",((C$28*0.001)*$B31),IF(C$27="mg/kg DM",(((C$28*0.001)*($B$28/100))*$B31),0))))))</f>
        <v>207</v>
      </c>
      <c r="D31" s="76">
        <f>(IF(D$27="%w/w SAR",((D$28*10)*$B31),IF(D$27="%w/w DM",(((D$28*10)*($B$28/100))*$B31),IF(D$27="kg/t SAR",(D$28*$B31),IF(D$27="kg/t DM",((D$28*($B$28/100))*$B31),IF(D$27="mg/kg SAR",((D$28*0.001)*$B31),IF(D$27="mg/kg DM",(((D$28*0.001)*($B$28/100))*$B31),"0")))))))*2.291</f>
        <v>28.032676000000002</v>
      </c>
      <c r="E31" s="76">
        <f>(IF(E$27="%w/w SAR",((E$28*10)*$B31),IF(E$27="%w/w DM",(((E$28*10)*($B$28/100))*$B31),IF(E$27="kg/t SAR",(E$28*$B31),IF(E$27="kg/t DM",((E$28*($B$28/100))*$B31),IF(E$27="mg/kg SAR",((E$28*0.001)*$B31),IF(E$27="mg/kg DM",(((E$28*0.001)*($B$28/100))*$B31),"0")))))))*1.205</f>
        <v>4.3069110000000004</v>
      </c>
      <c r="F31" s="76">
        <f>(IF(F$27="%w/w SAR",((F$28*10)*$B31),IF(F$27="%w/w DM",(((F$28*10)*($B$28/100))*$B31),IF(F$27="kg/t SAR",(F$28*$B31),IF(F$27="kg/t DM",((F$28*($B$28/100))*$B31),IF(F$27="mg/kg SAR",((F$28*0.001)*$B31),IF(F$27="mg/kg DM",(((F$28*0.001)*($B$28/100))*$B31),"0")))))))*1.658</f>
        <v>27.914087999999996</v>
      </c>
      <c r="G31" s="76">
        <f t="shared" ref="G31:P46" si="5">IF(G$27="%w/w SAR",((G$28*10)*$B31),IF(G$27="%w/w DM",(((G$28*10)*($B$28/100))*$B31),IF(G$27="kg/t SAR",(G$28*$B31),IF(G$27="kg/t DM",((G$28*($B$28/100))*$B31),IF(G$27="mg/kg SAR",((G$28*0.001)*$B31),IF(G$27="mg/kg DM",(((G$28*0.001)*($B$28/100))*$B31),0))))))</f>
        <v>9.1079999999999994E-2</v>
      </c>
      <c r="H31" s="76">
        <f t="shared" si="5"/>
        <v>0.37858000000000003</v>
      </c>
      <c r="I31" s="76">
        <f t="shared" si="5"/>
        <v>2.3E-2</v>
      </c>
      <c r="J31" s="76">
        <f t="shared" si="5"/>
        <v>6.8999999999999997E-4</v>
      </c>
      <c r="K31" s="76">
        <f t="shared" si="5"/>
        <v>2.3E-3</v>
      </c>
      <c r="L31" s="76">
        <f t="shared" si="5"/>
        <v>1.3937999999999999E-2</v>
      </c>
      <c r="M31" s="76">
        <f t="shared" si="5"/>
        <v>3.082E-2</v>
      </c>
      <c r="N31" s="76">
        <f t="shared" si="5"/>
        <v>0</v>
      </c>
      <c r="O31" s="76">
        <f t="shared" si="5"/>
        <v>0</v>
      </c>
      <c r="P31" s="76">
        <f t="shared" si="5"/>
        <v>28.75</v>
      </c>
      <c r="Q31" s="76">
        <f>(IF(Q$27="%w/w SAR",((Q$28*10)*$B31),IF(Q$27="%w/w DM",(((Q$28*10)*($B$28/100))*$B31),IF(Q$27="kg/t SAR",(Q$28*$B31),IF(Q$27="kg/t DM",((Q$28*($B$28/100))*$B31),IF(Q$27="mg/kg SAR",((Q$28*0.001)*$B31),IF(Q$27="mg/kg DM",(((Q$28*0.001)*($B$28/100))*$B31),0)))))))*2.5</f>
        <v>46.690000000000005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18</v>
      </c>
      <c r="B32" s="15">
        <v>46</v>
      </c>
      <c r="C32" s="76">
        <f t="shared" ref="C32:C50" si="6">IF(C$27="%w/w SAR",((C$28*10)*$B32),IF(C$27="%w/w DM",(((C$28*10)*($B$28/100))*$B32),IF(C$27="kg/t SAR",(C$28*$B32),IF(C$27="kg/t DM",((C$28*($B$28/100))*$B32),IF(C$27="mg/kg SAR",((C$28*0.001)*$B32),IF(C$27="mg/kg DM",(((C$28*0.001)*($B$28/100))*$B32),0))))))</f>
        <v>207</v>
      </c>
      <c r="D32" s="76">
        <f t="shared" ref="D32:D50" si="7">(IF(D$27="%w/w SAR",((D$28*10)*$B32),IF(D$27="%w/w DM",(((D$28*10)*($B$28/100))*$B32),IF(D$27="kg/t SAR",(D$28*$B32),IF(D$27="kg/t DM",((D$28*($B$28/100))*$B32),IF(D$27="mg/kg SAR",((D$28*0.001)*$B32),IF(D$27="mg/kg DM",(((D$28*0.001)*($B$28/100))*$B32),"0")))))))*2.291</f>
        <v>28.032676000000002</v>
      </c>
      <c r="E32" s="76">
        <f t="shared" ref="E32:E50" si="8">(IF(E$27="%w/w SAR",((E$28*10)*$B32),IF(E$27="%w/w DM",(((E$28*10)*($B$28/100))*$B32),IF(E$27="kg/t SAR",(E$28*$B32),IF(E$27="kg/t DM",((E$28*($B$28/100))*$B32),IF(E$27="mg/kg SAR",((E$28*0.001)*$B32),IF(E$27="mg/kg DM",(((E$28*0.001)*($B$28/100))*$B32),"0")))))))*1.205</f>
        <v>4.3069110000000004</v>
      </c>
      <c r="F32" s="76">
        <f t="shared" ref="F32:F50" si="9">(IF(F$27="%w/w SAR",((F$28*10)*$B32),IF(F$27="%w/w DM",(((F$28*10)*($B$28/100))*$B32),IF(F$27="kg/t SAR",(F$28*$B32),IF(F$27="kg/t DM",((F$28*($B$28/100))*$B32),IF(F$27="mg/kg SAR",((F$28*0.001)*$B32),IF(F$27="mg/kg DM",(((F$28*0.001)*($B$28/100))*$B32),"0")))))))*1.658</f>
        <v>27.914087999999996</v>
      </c>
      <c r="G32" s="76">
        <f t="shared" si="5"/>
        <v>9.1079999999999994E-2</v>
      </c>
      <c r="H32" s="76">
        <f t="shared" si="5"/>
        <v>0.37858000000000003</v>
      </c>
      <c r="I32" s="76">
        <f t="shared" si="5"/>
        <v>2.3E-2</v>
      </c>
      <c r="J32" s="76">
        <f t="shared" si="5"/>
        <v>6.8999999999999997E-4</v>
      </c>
      <c r="K32" s="76">
        <f t="shared" si="5"/>
        <v>2.3E-3</v>
      </c>
      <c r="L32" s="76">
        <f t="shared" si="5"/>
        <v>1.3937999999999999E-2</v>
      </c>
      <c r="M32" s="76">
        <f t="shared" si="5"/>
        <v>3.082E-2</v>
      </c>
      <c r="N32" s="76">
        <f t="shared" si="5"/>
        <v>0</v>
      </c>
      <c r="O32" s="76">
        <f t="shared" si="5"/>
        <v>0</v>
      </c>
      <c r="P32" s="76">
        <f t="shared" si="5"/>
        <v>28.75</v>
      </c>
      <c r="Q32" s="76">
        <f t="shared" ref="Q32:Q50" si="10">(IF(Q$27="%w/w SAR",((Q$28*10)*$B32),IF(Q$27="%w/w DM",(((Q$28*10)*($B$28/100))*$B32),IF(Q$27="kg/t SAR",(Q$28*$B32),IF(Q$27="kg/t DM",((Q$28*($B$28/100))*$B32),IF(Q$27="mg/kg SAR",((Q$28*0.001)*$B32),IF(Q$27="mg/kg DM",(((Q$28*0.001)*($B$28/100))*$B32),0)))))))*2.5</f>
        <v>46.690000000000005</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25</v>
      </c>
      <c r="B33" s="15">
        <v>46</v>
      </c>
      <c r="C33" s="76">
        <f t="shared" si="6"/>
        <v>207</v>
      </c>
      <c r="D33" s="76">
        <f t="shared" si="7"/>
        <v>28.032676000000002</v>
      </c>
      <c r="E33" s="76">
        <f t="shared" si="8"/>
        <v>4.3069110000000004</v>
      </c>
      <c r="F33" s="76">
        <f t="shared" si="9"/>
        <v>27.914087999999996</v>
      </c>
      <c r="G33" s="76">
        <f t="shared" si="5"/>
        <v>9.1079999999999994E-2</v>
      </c>
      <c r="H33" s="76">
        <f t="shared" si="5"/>
        <v>0.37858000000000003</v>
      </c>
      <c r="I33" s="76">
        <f t="shared" si="5"/>
        <v>2.3E-2</v>
      </c>
      <c r="J33" s="76">
        <f t="shared" si="5"/>
        <v>6.8999999999999997E-4</v>
      </c>
      <c r="K33" s="76">
        <f t="shared" si="5"/>
        <v>2.3E-3</v>
      </c>
      <c r="L33" s="76">
        <f t="shared" si="5"/>
        <v>1.3937999999999999E-2</v>
      </c>
      <c r="M33" s="76">
        <f t="shared" si="5"/>
        <v>3.082E-2</v>
      </c>
      <c r="N33" s="76">
        <f t="shared" si="5"/>
        <v>0</v>
      </c>
      <c r="O33" s="76">
        <f t="shared" si="5"/>
        <v>0</v>
      </c>
      <c r="P33" s="76">
        <f t="shared" si="5"/>
        <v>28.75</v>
      </c>
      <c r="Q33" s="76">
        <f t="shared" si="10"/>
        <v>46.690000000000005</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26</v>
      </c>
      <c r="B34" s="15">
        <v>46</v>
      </c>
      <c r="C34" s="76">
        <f t="shared" si="6"/>
        <v>207</v>
      </c>
      <c r="D34" s="76">
        <f t="shared" si="7"/>
        <v>28.032676000000002</v>
      </c>
      <c r="E34" s="76">
        <f t="shared" si="8"/>
        <v>4.3069110000000004</v>
      </c>
      <c r="F34" s="76">
        <f t="shared" si="9"/>
        <v>27.914087999999996</v>
      </c>
      <c r="G34" s="76">
        <f t="shared" si="5"/>
        <v>9.1079999999999994E-2</v>
      </c>
      <c r="H34" s="76">
        <f t="shared" si="5"/>
        <v>0.37858000000000003</v>
      </c>
      <c r="I34" s="76">
        <f t="shared" si="5"/>
        <v>2.3E-2</v>
      </c>
      <c r="J34" s="76">
        <f t="shared" si="5"/>
        <v>6.8999999999999997E-4</v>
      </c>
      <c r="K34" s="76">
        <f t="shared" si="5"/>
        <v>2.3E-3</v>
      </c>
      <c r="L34" s="76">
        <f t="shared" si="5"/>
        <v>1.3937999999999999E-2</v>
      </c>
      <c r="M34" s="76">
        <f t="shared" si="5"/>
        <v>3.082E-2</v>
      </c>
      <c r="N34" s="76">
        <f t="shared" si="5"/>
        <v>0</v>
      </c>
      <c r="O34" s="76">
        <f t="shared" si="5"/>
        <v>0</v>
      </c>
      <c r="P34" s="76">
        <f t="shared" si="5"/>
        <v>28.75</v>
      </c>
      <c r="Q34" s="76">
        <f t="shared" si="10"/>
        <v>46.690000000000005</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29</v>
      </c>
      <c r="B35" s="15">
        <v>46</v>
      </c>
      <c r="C35" s="76">
        <f t="shared" si="6"/>
        <v>207</v>
      </c>
      <c r="D35" s="76">
        <f t="shared" si="7"/>
        <v>28.032676000000002</v>
      </c>
      <c r="E35" s="76">
        <f t="shared" si="8"/>
        <v>4.3069110000000004</v>
      </c>
      <c r="F35" s="76">
        <f t="shared" si="9"/>
        <v>27.914087999999996</v>
      </c>
      <c r="G35" s="76">
        <f t="shared" si="5"/>
        <v>9.1079999999999994E-2</v>
      </c>
      <c r="H35" s="76">
        <f t="shared" si="5"/>
        <v>0.37858000000000003</v>
      </c>
      <c r="I35" s="76">
        <f t="shared" si="5"/>
        <v>2.3E-2</v>
      </c>
      <c r="J35" s="76">
        <f t="shared" si="5"/>
        <v>6.8999999999999997E-4</v>
      </c>
      <c r="K35" s="76">
        <f t="shared" si="5"/>
        <v>2.3E-3</v>
      </c>
      <c r="L35" s="76">
        <f t="shared" si="5"/>
        <v>1.3937999999999999E-2</v>
      </c>
      <c r="M35" s="76">
        <f t="shared" si="5"/>
        <v>3.082E-2</v>
      </c>
      <c r="N35" s="76">
        <f t="shared" si="5"/>
        <v>0</v>
      </c>
      <c r="O35" s="76">
        <f t="shared" si="5"/>
        <v>0</v>
      </c>
      <c r="P35" s="76">
        <f t="shared" si="5"/>
        <v>28.75</v>
      </c>
      <c r="Q35" s="76">
        <f t="shared" si="10"/>
        <v>46.690000000000005</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30</v>
      </c>
      <c r="B36" s="15">
        <v>46</v>
      </c>
      <c r="C36" s="76">
        <f t="shared" si="6"/>
        <v>207</v>
      </c>
      <c r="D36" s="76">
        <f t="shared" si="7"/>
        <v>28.032676000000002</v>
      </c>
      <c r="E36" s="76">
        <f t="shared" si="8"/>
        <v>4.3069110000000004</v>
      </c>
      <c r="F36" s="76">
        <f t="shared" si="9"/>
        <v>27.914087999999996</v>
      </c>
      <c r="G36" s="76">
        <f t="shared" si="5"/>
        <v>9.1079999999999994E-2</v>
      </c>
      <c r="H36" s="76">
        <f t="shared" si="5"/>
        <v>0.37858000000000003</v>
      </c>
      <c r="I36" s="76">
        <f t="shared" si="5"/>
        <v>2.3E-2</v>
      </c>
      <c r="J36" s="76">
        <f t="shared" si="5"/>
        <v>6.8999999999999997E-4</v>
      </c>
      <c r="K36" s="76">
        <f t="shared" si="5"/>
        <v>2.3E-3</v>
      </c>
      <c r="L36" s="76">
        <f t="shared" si="5"/>
        <v>1.3937999999999999E-2</v>
      </c>
      <c r="M36" s="76">
        <f t="shared" si="5"/>
        <v>3.082E-2</v>
      </c>
      <c r="N36" s="76">
        <f t="shared" si="5"/>
        <v>0</v>
      </c>
      <c r="O36" s="76">
        <f t="shared" si="5"/>
        <v>0</v>
      </c>
      <c r="P36" s="76">
        <f t="shared" si="5"/>
        <v>28.75</v>
      </c>
      <c r="Q36" s="76">
        <f t="shared" si="10"/>
        <v>46.690000000000005</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31</v>
      </c>
      <c r="B37" s="15">
        <v>46</v>
      </c>
      <c r="C37" s="76">
        <f t="shared" si="6"/>
        <v>207</v>
      </c>
      <c r="D37" s="76">
        <f t="shared" si="7"/>
        <v>28.032676000000002</v>
      </c>
      <c r="E37" s="76">
        <f t="shared" si="8"/>
        <v>4.3069110000000004</v>
      </c>
      <c r="F37" s="76">
        <f t="shared" si="9"/>
        <v>27.914087999999996</v>
      </c>
      <c r="G37" s="76">
        <f t="shared" si="5"/>
        <v>9.1079999999999994E-2</v>
      </c>
      <c r="H37" s="76">
        <f t="shared" si="5"/>
        <v>0.37858000000000003</v>
      </c>
      <c r="I37" s="76">
        <f t="shared" si="5"/>
        <v>2.3E-2</v>
      </c>
      <c r="J37" s="76">
        <f t="shared" si="5"/>
        <v>6.8999999999999997E-4</v>
      </c>
      <c r="K37" s="76">
        <f t="shared" si="5"/>
        <v>2.3E-3</v>
      </c>
      <c r="L37" s="76">
        <f t="shared" si="5"/>
        <v>1.3937999999999999E-2</v>
      </c>
      <c r="M37" s="76">
        <f t="shared" si="5"/>
        <v>3.082E-2</v>
      </c>
      <c r="N37" s="76">
        <f t="shared" si="5"/>
        <v>0</v>
      </c>
      <c r="O37" s="76">
        <f t="shared" si="5"/>
        <v>0</v>
      </c>
      <c r="P37" s="76">
        <f t="shared" si="5"/>
        <v>28.75</v>
      </c>
      <c r="Q37" s="76">
        <f t="shared" si="10"/>
        <v>46.690000000000005</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32</v>
      </c>
      <c r="B38" s="15">
        <v>46</v>
      </c>
      <c r="C38" s="76">
        <f t="shared" si="6"/>
        <v>207</v>
      </c>
      <c r="D38" s="76">
        <f t="shared" si="7"/>
        <v>28.032676000000002</v>
      </c>
      <c r="E38" s="76">
        <f t="shared" si="8"/>
        <v>4.3069110000000004</v>
      </c>
      <c r="F38" s="76">
        <f t="shared" si="9"/>
        <v>27.914087999999996</v>
      </c>
      <c r="G38" s="76">
        <f t="shared" si="5"/>
        <v>9.1079999999999994E-2</v>
      </c>
      <c r="H38" s="76">
        <f t="shared" si="5"/>
        <v>0.37858000000000003</v>
      </c>
      <c r="I38" s="76">
        <f t="shared" si="5"/>
        <v>2.3E-2</v>
      </c>
      <c r="J38" s="76">
        <f t="shared" si="5"/>
        <v>6.8999999999999997E-4</v>
      </c>
      <c r="K38" s="76">
        <f t="shared" si="5"/>
        <v>2.3E-3</v>
      </c>
      <c r="L38" s="76">
        <f t="shared" si="5"/>
        <v>1.3937999999999999E-2</v>
      </c>
      <c r="M38" s="76">
        <f t="shared" si="5"/>
        <v>3.082E-2</v>
      </c>
      <c r="N38" s="76">
        <f t="shared" si="5"/>
        <v>0</v>
      </c>
      <c r="O38" s="76">
        <f t="shared" si="5"/>
        <v>0</v>
      </c>
      <c r="P38" s="76">
        <f t="shared" si="5"/>
        <v>28.75</v>
      </c>
      <c r="Q38" s="76">
        <f t="shared" si="10"/>
        <v>46.690000000000005</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34</v>
      </c>
      <c r="B39" s="15">
        <v>46</v>
      </c>
      <c r="C39" s="76">
        <f t="shared" si="6"/>
        <v>207</v>
      </c>
      <c r="D39" s="76">
        <f t="shared" si="7"/>
        <v>28.032676000000002</v>
      </c>
      <c r="E39" s="76">
        <f t="shared" si="8"/>
        <v>4.3069110000000004</v>
      </c>
      <c r="F39" s="76">
        <f t="shared" si="9"/>
        <v>27.914087999999996</v>
      </c>
      <c r="G39" s="76">
        <f t="shared" si="5"/>
        <v>9.1079999999999994E-2</v>
      </c>
      <c r="H39" s="76">
        <f t="shared" si="5"/>
        <v>0.37858000000000003</v>
      </c>
      <c r="I39" s="76">
        <f t="shared" si="5"/>
        <v>2.3E-2</v>
      </c>
      <c r="J39" s="76">
        <f t="shared" si="5"/>
        <v>6.8999999999999997E-4</v>
      </c>
      <c r="K39" s="76">
        <f t="shared" si="5"/>
        <v>2.3E-3</v>
      </c>
      <c r="L39" s="76">
        <f t="shared" si="5"/>
        <v>1.3937999999999999E-2</v>
      </c>
      <c r="M39" s="76">
        <f t="shared" si="5"/>
        <v>3.082E-2</v>
      </c>
      <c r="N39" s="76">
        <f t="shared" si="5"/>
        <v>0</v>
      </c>
      <c r="O39" s="76">
        <f t="shared" si="5"/>
        <v>0</v>
      </c>
      <c r="P39" s="76">
        <f t="shared" si="5"/>
        <v>28.75</v>
      </c>
      <c r="Q39" s="76">
        <f t="shared" si="10"/>
        <v>46.690000000000005</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35</v>
      </c>
      <c r="B40" s="15">
        <v>46</v>
      </c>
      <c r="C40" s="76">
        <f t="shared" si="6"/>
        <v>207</v>
      </c>
      <c r="D40" s="76">
        <f t="shared" si="7"/>
        <v>28.032676000000002</v>
      </c>
      <c r="E40" s="76">
        <f t="shared" si="8"/>
        <v>4.3069110000000004</v>
      </c>
      <c r="F40" s="76">
        <f t="shared" si="9"/>
        <v>27.914087999999996</v>
      </c>
      <c r="G40" s="76">
        <f t="shared" si="5"/>
        <v>9.1079999999999994E-2</v>
      </c>
      <c r="H40" s="76">
        <f t="shared" si="5"/>
        <v>0.37858000000000003</v>
      </c>
      <c r="I40" s="76">
        <f t="shared" si="5"/>
        <v>2.3E-2</v>
      </c>
      <c r="J40" s="76">
        <f t="shared" si="5"/>
        <v>6.8999999999999997E-4</v>
      </c>
      <c r="K40" s="76">
        <f t="shared" si="5"/>
        <v>2.3E-3</v>
      </c>
      <c r="L40" s="76">
        <f t="shared" si="5"/>
        <v>1.3937999999999999E-2</v>
      </c>
      <c r="M40" s="76">
        <f t="shared" si="5"/>
        <v>3.082E-2</v>
      </c>
      <c r="N40" s="76">
        <f t="shared" si="5"/>
        <v>0</v>
      </c>
      <c r="O40" s="76">
        <f t="shared" si="5"/>
        <v>0</v>
      </c>
      <c r="P40" s="76">
        <f t="shared" si="5"/>
        <v>28.75</v>
      </c>
      <c r="Q40" s="76">
        <f t="shared" si="10"/>
        <v>46.690000000000005</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36</v>
      </c>
      <c r="B41" s="15">
        <v>46</v>
      </c>
      <c r="C41" s="76">
        <f t="shared" si="6"/>
        <v>207</v>
      </c>
      <c r="D41" s="76">
        <f t="shared" si="7"/>
        <v>28.032676000000002</v>
      </c>
      <c r="E41" s="76">
        <f t="shared" si="8"/>
        <v>4.3069110000000004</v>
      </c>
      <c r="F41" s="76">
        <f t="shared" si="9"/>
        <v>27.914087999999996</v>
      </c>
      <c r="G41" s="76">
        <f t="shared" si="5"/>
        <v>9.1079999999999994E-2</v>
      </c>
      <c r="H41" s="76">
        <f t="shared" si="5"/>
        <v>0.37858000000000003</v>
      </c>
      <c r="I41" s="76">
        <f t="shared" si="5"/>
        <v>2.3E-2</v>
      </c>
      <c r="J41" s="76">
        <f t="shared" si="5"/>
        <v>6.8999999999999997E-4</v>
      </c>
      <c r="K41" s="76">
        <f t="shared" si="5"/>
        <v>2.3E-3</v>
      </c>
      <c r="L41" s="76">
        <f t="shared" si="5"/>
        <v>1.3937999999999999E-2</v>
      </c>
      <c r="M41" s="76">
        <f t="shared" si="5"/>
        <v>3.082E-2</v>
      </c>
      <c r="N41" s="76">
        <f t="shared" si="5"/>
        <v>0</v>
      </c>
      <c r="O41" s="76">
        <f t="shared" si="5"/>
        <v>0</v>
      </c>
      <c r="P41" s="76">
        <f t="shared" si="5"/>
        <v>28.75</v>
      </c>
      <c r="Q41" s="76">
        <f t="shared" si="10"/>
        <v>46.690000000000005</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37</v>
      </c>
      <c r="B42" s="15">
        <v>46</v>
      </c>
      <c r="C42" s="76">
        <f t="shared" si="6"/>
        <v>207</v>
      </c>
      <c r="D42" s="76">
        <f t="shared" si="7"/>
        <v>28.032676000000002</v>
      </c>
      <c r="E42" s="76">
        <f t="shared" si="8"/>
        <v>4.3069110000000004</v>
      </c>
      <c r="F42" s="76">
        <f t="shared" si="9"/>
        <v>27.914087999999996</v>
      </c>
      <c r="G42" s="76">
        <f t="shared" si="5"/>
        <v>9.1079999999999994E-2</v>
      </c>
      <c r="H42" s="76">
        <f t="shared" si="5"/>
        <v>0.37858000000000003</v>
      </c>
      <c r="I42" s="76">
        <f t="shared" si="5"/>
        <v>2.3E-2</v>
      </c>
      <c r="J42" s="76">
        <f t="shared" si="5"/>
        <v>6.8999999999999997E-4</v>
      </c>
      <c r="K42" s="76">
        <f t="shared" si="5"/>
        <v>2.3E-3</v>
      </c>
      <c r="L42" s="76">
        <f t="shared" si="5"/>
        <v>1.3937999999999999E-2</v>
      </c>
      <c r="M42" s="76">
        <f t="shared" si="5"/>
        <v>3.082E-2</v>
      </c>
      <c r="N42" s="76">
        <f t="shared" si="5"/>
        <v>0</v>
      </c>
      <c r="O42" s="76">
        <f t="shared" si="5"/>
        <v>0</v>
      </c>
      <c r="P42" s="76">
        <f t="shared" si="5"/>
        <v>28.75</v>
      </c>
      <c r="Q42" s="76">
        <f t="shared" si="10"/>
        <v>46.690000000000005</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38</v>
      </c>
      <c r="B43" s="15">
        <v>46</v>
      </c>
      <c r="C43" s="76">
        <f t="shared" si="6"/>
        <v>207</v>
      </c>
      <c r="D43" s="76">
        <f t="shared" si="7"/>
        <v>28.032676000000002</v>
      </c>
      <c r="E43" s="76">
        <f t="shared" si="8"/>
        <v>4.3069110000000004</v>
      </c>
      <c r="F43" s="76">
        <f t="shared" si="9"/>
        <v>27.914087999999996</v>
      </c>
      <c r="G43" s="76">
        <f t="shared" si="5"/>
        <v>9.1079999999999994E-2</v>
      </c>
      <c r="H43" s="76">
        <f t="shared" si="5"/>
        <v>0.37858000000000003</v>
      </c>
      <c r="I43" s="76">
        <f t="shared" si="5"/>
        <v>2.3E-2</v>
      </c>
      <c r="J43" s="76">
        <f t="shared" si="5"/>
        <v>6.8999999999999997E-4</v>
      </c>
      <c r="K43" s="76">
        <f t="shared" si="5"/>
        <v>2.3E-3</v>
      </c>
      <c r="L43" s="76">
        <f t="shared" si="5"/>
        <v>1.3937999999999999E-2</v>
      </c>
      <c r="M43" s="76">
        <f t="shared" si="5"/>
        <v>3.082E-2</v>
      </c>
      <c r="N43" s="76">
        <f t="shared" si="5"/>
        <v>0</v>
      </c>
      <c r="O43" s="76">
        <f t="shared" si="5"/>
        <v>0</v>
      </c>
      <c r="P43" s="76">
        <f t="shared" si="5"/>
        <v>28.75</v>
      </c>
      <c r="Q43" s="76">
        <f t="shared" si="10"/>
        <v>46.690000000000005</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39</v>
      </c>
      <c r="B44" s="15">
        <v>46</v>
      </c>
      <c r="C44" s="76">
        <f t="shared" si="6"/>
        <v>207</v>
      </c>
      <c r="D44" s="76">
        <f t="shared" si="7"/>
        <v>28.032676000000002</v>
      </c>
      <c r="E44" s="76">
        <f t="shared" si="8"/>
        <v>4.3069110000000004</v>
      </c>
      <c r="F44" s="76">
        <f t="shared" si="9"/>
        <v>27.914087999999996</v>
      </c>
      <c r="G44" s="76">
        <f t="shared" si="5"/>
        <v>9.1079999999999994E-2</v>
      </c>
      <c r="H44" s="76">
        <f t="shared" si="5"/>
        <v>0.37858000000000003</v>
      </c>
      <c r="I44" s="76">
        <f t="shared" si="5"/>
        <v>2.3E-2</v>
      </c>
      <c r="J44" s="76">
        <f t="shared" si="5"/>
        <v>6.8999999999999997E-4</v>
      </c>
      <c r="K44" s="76">
        <f t="shared" si="5"/>
        <v>2.3E-3</v>
      </c>
      <c r="L44" s="76">
        <f t="shared" si="5"/>
        <v>1.3937999999999999E-2</v>
      </c>
      <c r="M44" s="76">
        <f t="shared" si="5"/>
        <v>3.082E-2</v>
      </c>
      <c r="N44" s="76">
        <f t="shared" si="5"/>
        <v>0</v>
      </c>
      <c r="O44" s="76">
        <f t="shared" si="5"/>
        <v>0</v>
      </c>
      <c r="P44" s="76">
        <f t="shared" si="5"/>
        <v>28.75</v>
      </c>
      <c r="Q44" s="76">
        <f t="shared" si="10"/>
        <v>46.690000000000005</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16/17</v>
      </c>
      <c r="C57" s="8">
        <f t="shared" ref="C57:U57" si="13">D8</f>
        <v>18</v>
      </c>
      <c r="D57" s="8">
        <f t="shared" si="13"/>
        <v>25</v>
      </c>
      <c r="E57" s="8">
        <f t="shared" si="13"/>
        <v>26</v>
      </c>
      <c r="F57" s="8">
        <f t="shared" si="13"/>
        <v>29</v>
      </c>
      <c r="G57" s="8">
        <f t="shared" si="13"/>
        <v>30</v>
      </c>
      <c r="H57" s="8">
        <f t="shared" si="13"/>
        <v>31</v>
      </c>
      <c r="I57" s="8">
        <f t="shared" si="13"/>
        <v>32</v>
      </c>
      <c r="J57" s="8">
        <f t="shared" si="13"/>
        <v>34</v>
      </c>
      <c r="K57" s="8">
        <f t="shared" si="13"/>
        <v>35</v>
      </c>
      <c r="L57" s="8">
        <f t="shared" si="13"/>
        <v>36</v>
      </c>
      <c r="M57" s="8">
        <f t="shared" si="13"/>
        <v>37</v>
      </c>
      <c r="N57" s="8">
        <f t="shared" si="13"/>
        <v>38</v>
      </c>
      <c r="O57" s="8">
        <f t="shared" si="13"/>
        <v>39</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133</v>
      </c>
      <c r="B59" s="75">
        <f>VLOOKUP(C$14,Table245811[],5,FALSE)</f>
        <v>6.2</v>
      </c>
      <c r="C59" s="75">
        <f>VLOOKUP(D$14,Table245811[],5,FALSE)</f>
        <v>6.2</v>
      </c>
      <c r="D59" s="75">
        <f>VLOOKUP(E$14,Table245811[],5,FALSE)</f>
        <v>6.2</v>
      </c>
      <c r="E59" s="75">
        <f>VLOOKUP(F$14,Table245811[],5,FALSE)</f>
        <v>6.2</v>
      </c>
      <c r="F59" s="75">
        <f>VLOOKUP(G$14,Table245811[],5,FALSE)</f>
        <v>6.2</v>
      </c>
      <c r="G59" s="75">
        <f>VLOOKUP(H$14,Table245811[],5,FALSE)</f>
        <v>6.2</v>
      </c>
      <c r="H59" s="75">
        <f>VLOOKUP(I$14,Table245811[],5,FALSE)</f>
        <v>6.2</v>
      </c>
      <c r="I59" s="75">
        <f>VLOOKUP(J$14,Table245811[],5,FALSE)</f>
        <v>6.2</v>
      </c>
      <c r="J59" s="75">
        <f>VLOOKUP(K$14,Table245811[],5,FALSE)</f>
        <v>6.2</v>
      </c>
      <c r="K59" s="75">
        <f>VLOOKUP(L$14,Table245811[],5,FALSE)</f>
        <v>6.2</v>
      </c>
      <c r="L59" s="75">
        <f>VLOOKUP(M$14,Table245811[],5,FALSE)</f>
        <v>6.2</v>
      </c>
      <c r="M59" s="75">
        <f>VLOOKUP(N$14,Table245811[],5,FALSE)</f>
        <v>6.2</v>
      </c>
      <c r="N59" s="75">
        <f>VLOOKUP(O$14,Table245811[],5,FALSE)</f>
        <v>6.2</v>
      </c>
      <c r="O59" s="75">
        <f>VLOOKUP(P$14,Table245811[],5,FALSE)</f>
        <v>6.2</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6.2</v>
      </c>
      <c r="C60" s="75">
        <f t="shared" ref="C60:U60" si="14">D10</f>
        <v>5.9</v>
      </c>
      <c r="D60" s="75">
        <f t="shared" si="14"/>
        <v>5.5</v>
      </c>
      <c r="E60" s="75">
        <f t="shared" si="14"/>
        <v>5.9</v>
      </c>
      <c r="F60" s="75">
        <f t="shared" si="14"/>
        <v>6.6</v>
      </c>
      <c r="G60" s="75">
        <f t="shared" si="14"/>
        <v>6.1</v>
      </c>
      <c r="H60" s="75">
        <f t="shared" si="14"/>
        <v>6.4</v>
      </c>
      <c r="I60" s="75">
        <f t="shared" si="14"/>
        <v>6.4</v>
      </c>
      <c r="J60" s="75">
        <f t="shared" si="14"/>
        <v>6.4</v>
      </c>
      <c r="K60" s="75">
        <f t="shared" si="14"/>
        <v>6.2</v>
      </c>
      <c r="L60" s="75">
        <f t="shared" si="14"/>
        <v>6.4</v>
      </c>
      <c r="M60" s="75">
        <f t="shared" si="14"/>
        <v>6.5</v>
      </c>
      <c r="N60" s="75">
        <f t="shared" si="14"/>
        <v>6.6</v>
      </c>
      <c r="O60" s="75">
        <f t="shared" si="14"/>
        <v>6.8</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46</v>
      </c>
      <c r="C62" s="76">
        <f>B32</f>
        <v>46</v>
      </c>
      <c r="D62" s="76">
        <f>B33</f>
        <v>46</v>
      </c>
      <c r="E62" s="76">
        <f>B34</f>
        <v>46</v>
      </c>
      <c r="F62" s="76">
        <f>B35</f>
        <v>46</v>
      </c>
      <c r="G62" s="76">
        <f>B36</f>
        <v>46</v>
      </c>
      <c r="H62" s="76">
        <f>B37</f>
        <v>46</v>
      </c>
      <c r="I62" s="76">
        <f>B38</f>
        <v>46</v>
      </c>
      <c r="J62" s="76">
        <f>B39</f>
        <v>46</v>
      </c>
      <c r="K62" s="76">
        <f>B40</f>
        <v>46</v>
      </c>
      <c r="L62" s="76">
        <f>B41</f>
        <v>46</v>
      </c>
      <c r="M62" s="76">
        <f>B42</f>
        <v>46</v>
      </c>
      <c r="N62" s="76">
        <f>B43</f>
        <v>46</v>
      </c>
      <c r="O62" s="76">
        <f>B44</f>
        <v>46</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0</v>
      </c>
      <c r="C64" s="76">
        <f t="shared" ref="C64:U64" si="17">(C59-C60)*C61</f>
        <v>1.7999999999999989</v>
      </c>
      <c r="D64" s="76">
        <f t="shared" si="17"/>
        <v>4.2000000000000011</v>
      </c>
      <c r="E64" s="76">
        <f t="shared" si="17"/>
        <v>1.7999999999999989</v>
      </c>
      <c r="F64" s="76">
        <f t="shared" si="17"/>
        <v>-2.3999999999999968</v>
      </c>
      <c r="G64" s="76">
        <f t="shared" si="17"/>
        <v>0.6000000000000032</v>
      </c>
      <c r="H64" s="76">
        <f t="shared" si="17"/>
        <v>-1.2000000000000011</v>
      </c>
      <c r="I64" s="76">
        <f t="shared" si="17"/>
        <v>-1.2000000000000011</v>
      </c>
      <c r="J64" s="76">
        <f t="shared" si="17"/>
        <v>-1.2000000000000011</v>
      </c>
      <c r="K64" s="76">
        <f t="shared" si="17"/>
        <v>0</v>
      </c>
      <c r="L64" s="76">
        <f t="shared" si="17"/>
        <v>-1.2000000000000011</v>
      </c>
      <c r="M64" s="76">
        <f t="shared" si="17"/>
        <v>-1.7999999999999989</v>
      </c>
      <c r="N64" s="76">
        <f t="shared" si="17"/>
        <v>-2.3999999999999968</v>
      </c>
      <c r="O64" s="76">
        <f t="shared" si="17"/>
        <v>-3.5999999999999979</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0</v>
      </c>
      <c r="C65" s="76">
        <f t="shared" ref="C65:U65" si="18">C63-C64</f>
        <v>-1.7999999999999989</v>
      </c>
      <c r="D65" s="76">
        <f t="shared" si="18"/>
        <v>-4.2000000000000011</v>
      </c>
      <c r="E65" s="76">
        <f t="shared" si="18"/>
        <v>-1.7999999999999989</v>
      </c>
      <c r="F65" s="76">
        <f t="shared" si="18"/>
        <v>2.3999999999999968</v>
      </c>
      <c r="G65" s="76">
        <f t="shared" si="18"/>
        <v>-0.6000000000000032</v>
      </c>
      <c r="H65" s="76">
        <f t="shared" si="18"/>
        <v>1.2000000000000011</v>
      </c>
      <c r="I65" s="76">
        <f t="shared" si="18"/>
        <v>1.2000000000000011</v>
      </c>
      <c r="J65" s="76">
        <f t="shared" si="18"/>
        <v>1.2000000000000011</v>
      </c>
      <c r="K65" s="76">
        <f t="shared" si="18"/>
        <v>0</v>
      </c>
      <c r="L65" s="76">
        <f t="shared" si="18"/>
        <v>1.2000000000000011</v>
      </c>
      <c r="M65" s="76">
        <f t="shared" si="18"/>
        <v>1.7999999999999989</v>
      </c>
      <c r="N65" s="76">
        <f t="shared" si="18"/>
        <v>2.3999999999999968</v>
      </c>
      <c r="O65" s="76">
        <f t="shared" si="18"/>
        <v>3.5999999999999979</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UNDER</v>
      </c>
      <c r="D66" s="77" t="str">
        <f t="shared" si="19"/>
        <v>UNDER</v>
      </c>
      <c r="E66" s="77" t="str">
        <f t="shared" si="19"/>
        <v>UNDER</v>
      </c>
      <c r="F66" s="77" t="str">
        <f t="shared" si="19"/>
        <v>OVER</v>
      </c>
      <c r="G66" s="77" t="str">
        <f t="shared" si="19"/>
        <v>UNDER</v>
      </c>
      <c r="H66" s="77" t="str">
        <f t="shared" si="19"/>
        <v>OVER</v>
      </c>
      <c r="I66" s="77" t="str">
        <f t="shared" si="19"/>
        <v>OVER</v>
      </c>
      <c r="J66" s="77" t="str">
        <f t="shared" si="19"/>
        <v>OVER</v>
      </c>
      <c r="K66" s="77" t="str">
        <f t="shared" si="19"/>
        <v>OVER</v>
      </c>
      <c r="L66" s="77" t="str">
        <f t="shared" si="19"/>
        <v>OVER</v>
      </c>
      <c r="M66" s="77" t="str">
        <f t="shared" si="19"/>
        <v>OVER</v>
      </c>
      <c r="N66" s="77" t="str">
        <f t="shared" si="19"/>
        <v>OVER</v>
      </c>
      <c r="O66" s="77" t="str">
        <f t="shared" si="19"/>
        <v>OVER</v>
      </c>
      <c r="P66" s="77" t="e">
        <f t="shared" si="19"/>
        <v>#N/A</v>
      </c>
      <c r="Q66" s="77" t="e">
        <f t="shared" si="19"/>
        <v>#N/A</v>
      </c>
      <c r="R66" s="77" t="e">
        <f t="shared" si="19"/>
        <v>#N/A</v>
      </c>
      <c r="S66" s="77" t="e">
        <f t="shared" si="19"/>
        <v>#N/A</v>
      </c>
      <c r="T66" s="77" t="e">
        <f t="shared" si="19"/>
        <v>#N/A</v>
      </c>
      <c r="U66" s="77" t="e">
        <f t="shared" si="19"/>
        <v>#N/A</v>
      </c>
    </row>
  </sheetData>
  <sheetProtection algorithmName="SHA-512" hashValue="rQVfhBVHddd6JqhpN8InFYKgxgzAmTccGwwqeHyGg+EguSvswIy4tAcJYKasXF+9FBV0BkW81oHjHtr8CYGwEA==" saltValue="DcD2r7lTZTYhbAqDw4lLO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4" operator="equal">
      <formula>"DECREASE"</formula>
    </cfRule>
    <cfRule type="cellIs" dxfId="334" priority="35" operator="equal">
      <formula>"INCREASE"</formula>
    </cfRule>
  </conditionalFormatting>
  <conditionalFormatting sqref="B62:U66 B31:B50">
    <cfRule type="cellIs" dxfId="333" priority="33" operator="greaterThan">
      <formula>$B$51</formula>
    </cfRule>
  </conditionalFormatting>
  <conditionalFormatting sqref="C31:C50">
    <cfRule type="cellIs" dxfId="332" priority="32" operator="greaterThan">
      <formula>$C$51</formula>
    </cfRule>
  </conditionalFormatting>
  <conditionalFormatting sqref="C18:V18">
    <cfRule type="cellIs" dxfId="331" priority="31" operator="equal">
      <formula>0</formula>
    </cfRule>
  </conditionalFormatting>
  <conditionalFormatting sqref="C17:V17">
    <cfRule type="cellIs" dxfId="330" priority="30" operator="equal">
      <formula>0</formula>
    </cfRule>
  </conditionalFormatting>
  <conditionalFormatting sqref="C19:V19">
    <cfRule type="cellIs" dxfId="329" priority="29" operator="equal">
      <formula>0</formula>
    </cfRule>
  </conditionalFormatting>
  <conditionalFormatting sqref="G31:G50">
    <cfRule type="cellIs" dxfId="328" priority="28" operator="greaterThan">
      <formula>$G$51</formula>
    </cfRule>
  </conditionalFormatting>
  <conditionalFormatting sqref="H31:H50">
    <cfRule type="cellIs" dxfId="327" priority="27" operator="greaterThan">
      <formula>$H$51</formula>
    </cfRule>
  </conditionalFormatting>
  <conditionalFormatting sqref="I31:I50">
    <cfRule type="cellIs" dxfId="326" priority="26" operator="greaterThan">
      <formula>$I$51</formula>
    </cfRule>
  </conditionalFormatting>
  <conditionalFormatting sqref="K31:K50">
    <cfRule type="cellIs" dxfId="325" priority="25" operator="greaterThan">
      <formula>$K$51</formula>
    </cfRule>
  </conditionalFormatting>
  <conditionalFormatting sqref="L31:L50">
    <cfRule type="cellIs" dxfId="324" priority="24" operator="greaterThan">
      <formula>$L$51</formula>
    </cfRule>
  </conditionalFormatting>
  <conditionalFormatting sqref="M31:M50">
    <cfRule type="cellIs" dxfId="323" priority="23" operator="greaterThan">
      <formula>$M$51</formula>
    </cfRule>
  </conditionalFormatting>
  <conditionalFormatting sqref="P31:P50">
    <cfRule type="cellIs" dxfId="322" priority="22" operator="greaterThan">
      <formula>$P$51</formula>
    </cfRule>
  </conditionalFormatting>
  <conditionalFormatting sqref="R31:R50">
    <cfRule type="cellIs" dxfId="321" priority="21" operator="greaterThan">
      <formula>$R$51</formula>
    </cfRule>
  </conditionalFormatting>
  <conditionalFormatting sqref="S31:S50">
    <cfRule type="cellIs" dxfId="320" priority="20" operator="greaterThan">
      <formula>$S$51</formula>
    </cfRule>
  </conditionalFormatting>
  <conditionalFormatting sqref="T31:T50">
    <cfRule type="cellIs" dxfId="319" priority="19" operator="greaterThan">
      <formula>$T$51</formula>
    </cfRule>
  </conditionalFormatting>
  <conditionalFormatting sqref="U31:U50">
    <cfRule type="cellIs" dxfId="318" priority="18" operator="greaterThan">
      <formula>$U$51</formula>
    </cfRule>
  </conditionalFormatting>
  <conditionalFormatting sqref="C22:V22">
    <cfRule type="cellIs" dxfId="317" priority="17" operator="equal">
      <formula>0</formula>
    </cfRule>
  </conditionalFormatting>
  <conditionalFormatting sqref="C24:V24">
    <cfRule type="cellIs" dxfId="316" priority="15" operator="equal">
      <formula>"DECREASE"</formula>
    </cfRule>
    <cfRule type="cellIs" dxfId="315" priority="16" operator="equal">
      <formula>"INCREASE"</formula>
    </cfRule>
  </conditionalFormatting>
  <conditionalFormatting sqref="C23:V23">
    <cfRule type="cellIs" dxfId="314" priority="14" operator="equal">
      <formula>0</formula>
    </cfRule>
  </conditionalFormatting>
  <conditionalFormatting sqref="I1">
    <cfRule type="cellIs" dxfId="313" priority="13" operator="lessThan">
      <formula>5</formula>
    </cfRule>
  </conditionalFormatting>
  <conditionalFormatting sqref="C21:V21">
    <cfRule type="cellIs" dxfId="312" priority="10" operator="equal">
      <formula>0</formula>
    </cfRule>
  </conditionalFormatting>
  <conditionalFormatting sqref="B66:U66">
    <cfRule type="cellIs" dxfId="311" priority="8" operator="equal">
      <formula>"UNDER"</formula>
    </cfRule>
    <cfRule type="cellIs" dxfId="310" priority="9" operator="equal">
      <formula>"OVER"</formula>
    </cfRule>
  </conditionalFormatting>
  <conditionalFormatting sqref="I2">
    <cfRule type="cellIs" dxfId="309" priority="7" operator="greaterThan">
      <formula>5000.1</formula>
    </cfRule>
  </conditionalFormatting>
  <conditionalFormatting sqref="I3">
    <cfRule type="cellIs" dxfId="308" priority="6" operator="greaterThan">
      <formula>4.1</formula>
    </cfRule>
  </conditionalFormatting>
  <conditionalFormatting sqref="J31:J50">
    <cfRule type="cellIs" dxfId="307" priority="5" operator="greaterThan">
      <formula>$J$51</formula>
    </cfRule>
  </conditionalFormatting>
  <conditionalFormatting sqref="L3">
    <cfRule type="cellIs" dxfId="306" priority="1" operator="lessThan">
      <formula>30</formula>
    </cfRule>
    <cfRule type="cellIs" dxfId="305" priority="2" operator="greaterThanOrEqual">
      <formula>30</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4" zoomScale="50" zoomScaleNormal="50" workbookViewId="0">
      <selection activeCell="I4" sqref="I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'Secanim sludge'!C1:D1</f>
        <v xml:space="preserve">PAN-015826 </v>
      </c>
      <c r="D1" s="141"/>
      <c r="E1" s="92" t="s">
        <v>45</v>
      </c>
      <c r="F1" s="38">
        <f>'Secanim sludge'!F1</f>
        <v>50</v>
      </c>
      <c r="G1" s="123" t="s">
        <v>43</v>
      </c>
      <c r="H1" s="124"/>
      <c r="I1" s="95">
        <v>6.91</v>
      </c>
      <c r="J1" s="127" t="s">
        <v>154</v>
      </c>
      <c r="K1" s="127"/>
      <c r="L1" s="96">
        <v>1176</v>
      </c>
      <c r="AB1" s="18"/>
      <c r="AC1" s="18"/>
      <c r="AD1" s="29" t="s">
        <v>127</v>
      </c>
      <c r="AE1" s="17"/>
      <c r="AF1" s="17"/>
      <c r="AG1" s="18"/>
      <c r="AH1" s="18"/>
      <c r="AI1" s="39" t="s">
        <v>79</v>
      </c>
      <c r="AJ1" s="40" t="s">
        <v>94</v>
      </c>
      <c r="AK1" s="41" t="s">
        <v>95</v>
      </c>
      <c r="AL1" s="42" t="s">
        <v>126</v>
      </c>
      <c r="AM1" s="42" t="s">
        <v>132</v>
      </c>
      <c r="AN1" s="42" t="s">
        <v>112</v>
      </c>
    </row>
    <row r="2" spans="1:41" ht="13" x14ac:dyDescent="0.3">
      <c r="A2" s="127" t="s">
        <v>87</v>
      </c>
      <c r="B2" s="127"/>
      <c r="C2" s="142" t="str">
        <f>'Secanim sludge'!C2:D2</f>
        <v>EPR/KP3594VE</v>
      </c>
      <c r="D2" s="143"/>
      <c r="E2" s="92" t="s">
        <v>109</v>
      </c>
      <c r="F2" s="95" t="s">
        <v>165</v>
      </c>
      <c r="G2" s="125" t="s">
        <v>110</v>
      </c>
      <c r="H2" s="126"/>
      <c r="I2" s="95">
        <v>2115</v>
      </c>
      <c r="J2" s="127" t="s">
        <v>159</v>
      </c>
      <c r="K2" s="127"/>
      <c r="L2" s="96">
        <v>0.41</v>
      </c>
      <c r="AB2" s="29" t="s">
        <v>56</v>
      </c>
      <c r="AC2" s="17"/>
      <c r="AD2" s="29" t="s">
        <v>70</v>
      </c>
      <c r="AE2" s="17"/>
      <c r="AF2" s="17"/>
      <c r="AG2" s="43" t="s">
        <v>76</v>
      </c>
      <c r="AH2" s="18"/>
      <c r="AI2" s="44" t="s">
        <v>127</v>
      </c>
      <c r="AJ2" s="45">
        <v>0</v>
      </c>
      <c r="AK2" s="46">
        <v>0</v>
      </c>
      <c r="AL2" s="10">
        <v>0</v>
      </c>
      <c r="AM2" s="11">
        <v>0</v>
      </c>
      <c r="AN2" s="11">
        <v>0</v>
      </c>
    </row>
    <row r="3" spans="1:41" ht="13" x14ac:dyDescent="0.25">
      <c r="A3" s="123" t="s">
        <v>42</v>
      </c>
      <c r="B3" s="124"/>
      <c r="C3" s="142" t="str">
        <f>'Secanim sludge'!C3:D3</f>
        <v>Mr Richard Street</v>
      </c>
      <c r="D3" s="143"/>
      <c r="E3" s="92" t="s">
        <v>108</v>
      </c>
      <c r="F3" s="30" t="s">
        <v>78</v>
      </c>
      <c r="G3" s="123" t="s">
        <v>111</v>
      </c>
      <c r="H3" s="124"/>
      <c r="I3" s="95">
        <v>0.41199999999999998</v>
      </c>
      <c r="J3" s="123" t="s">
        <v>155</v>
      </c>
      <c r="K3" s="124"/>
      <c r="L3" s="96">
        <f>(L1/(L2*10000))*100</f>
        <v>28.68292682926829</v>
      </c>
      <c r="AB3" s="29" t="s">
        <v>57</v>
      </c>
      <c r="AC3" s="17"/>
      <c r="AD3" s="29" t="s">
        <v>71</v>
      </c>
      <c r="AE3" s="17"/>
      <c r="AF3" s="17"/>
      <c r="AG3" s="43" t="s">
        <v>77</v>
      </c>
      <c r="AH3" s="18"/>
      <c r="AI3" s="47" t="s">
        <v>114</v>
      </c>
      <c r="AJ3" s="48">
        <v>1.7</v>
      </c>
      <c r="AK3" s="49">
        <v>6</v>
      </c>
      <c r="AL3" s="50">
        <v>1</v>
      </c>
      <c r="AM3" s="11">
        <v>6.2</v>
      </c>
      <c r="AN3" s="11" t="s">
        <v>113</v>
      </c>
    </row>
    <row r="4" spans="1:41" ht="62.5" x14ac:dyDescent="0.25">
      <c r="A4" s="127" t="s">
        <v>0</v>
      </c>
      <c r="B4" s="127"/>
      <c r="C4" s="140" t="str">
        <f>'Secanim sludge'!C4:D4</f>
        <v>Brookhouse Farm, Hanmer, SY133EG</v>
      </c>
      <c r="D4" s="141"/>
      <c r="E4" s="93" t="s">
        <v>1</v>
      </c>
      <c r="F4" s="118" t="s">
        <v>173</v>
      </c>
      <c r="G4" s="123"/>
      <c r="H4" s="124"/>
      <c r="I4" s="38"/>
      <c r="J4" s="123"/>
      <c r="K4" s="124"/>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27" t="s">
        <v>47</v>
      </c>
      <c r="B5" s="127"/>
      <c r="C5" s="140" t="str">
        <f>'Secanim sludge'!C5:D5</f>
        <v xml:space="preserve">Owen Clee </v>
      </c>
      <c r="D5" s="141"/>
      <c r="E5" s="92"/>
      <c r="F5" s="38"/>
      <c r="G5" s="123"/>
      <c r="H5" s="124"/>
      <c r="I5" s="38"/>
      <c r="J5" s="123"/>
      <c r="K5" s="124"/>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27" t="s">
        <v>2</v>
      </c>
      <c r="B8" s="127"/>
      <c r="C8" s="59" t="str">
        <f>'Secanim sludge'!C8</f>
        <v>16/17</v>
      </c>
      <c r="D8" s="59">
        <f>'Secanim sludge'!D8</f>
        <v>18</v>
      </c>
      <c r="E8" s="59">
        <f>'Secanim sludge'!E8</f>
        <v>25</v>
      </c>
      <c r="F8" s="59">
        <f>'Secanim sludge'!F8</f>
        <v>26</v>
      </c>
      <c r="G8" s="59">
        <f>'Secanim sludge'!G8</f>
        <v>29</v>
      </c>
      <c r="H8" s="59">
        <f>'Secanim sludge'!H8</f>
        <v>30</v>
      </c>
      <c r="I8" s="59">
        <f>'Secanim sludge'!I8</f>
        <v>31</v>
      </c>
      <c r="J8" s="59">
        <f>'Secanim sludge'!J8</f>
        <v>32</v>
      </c>
      <c r="K8" s="59">
        <f>'Secanim sludge'!K8</f>
        <v>34</v>
      </c>
      <c r="L8" s="59">
        <f>'Secanim sludge'!L8</f>
        <v>35</v>
      </c>
      <c r="M8" s="59">
        <f>'Secanim sludge'!M8</f>
        <v>36</v>
      </c>
      <c r="N8" s="59">
        <f>'Secanim sludge'!N8</f>
        <v>37</v>
      </c>
      <c r="O8" s="59">
        <f>'Secanim sludge'!O8</f>
        <v>38</v>
      </c>
      <c r="P8" s="59">
        <f>'Secanim sludge'!P8</f>
        <v>39</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27" t="s">
        <v>3</v>
      </c>
      <c r="B9" s="127"/>
      <c r="C9" s="59" t="str">
        <f>'Secanim sludge'!C9</f>
        <v>Moderate</v>
      </c>
      <c r="D9" s="59" t="str">
        <f>'Secanim sludge'!D9</f>
        <v>Moderate</v>
      </c>
      <c r="E9" s="59" t="str">
        <f>'Secanim sludge'!E9</f>
        <v>Moderate</v>
      </c>
      <c r="F9" s="59" t="str">
        <f>'Secanim sludge'!F9</f>
        <v>Moderate</v>
      </c>
      <c r="G9" s="59" t="str">
        <f>'Secanim sludge'!G9</f>
        <v>Moderate</v>
      </c>
      <c r="H9" s="59" t="str">
        <f>'Secanim sludge'!H9</f>
        <v>Moderate</v>
      </c>
      <c r="I9" s="59" t="str">
        <f>'Secanim sludge'!I9</f>
        <v>Moderate</v>
      </c>
      <c r="J9" s="59" t="str">
        <f>'Secanim sludge'!J9</f>
        <v>Moderate</v>
      </c>
      <c r="K9" s="59" t="str">
        <f>'Secanim sludge'!K9</f>
        <v>Moderate</v>
      </c>
      <c r="L9" s="59" t="str">
        <f>'Secanim sludge'!L9</f>
        <v>Moderate</v>
      </c>
      <c r="M9" s="59" t="str">
        <f>'Secanim sludge'!M9</f>
        <v>Moderate</v>
      </c>
      <c r="N9" s="59" t="str">
        <f>'Secanim sludge'!N9</f>
        <v>Moderate</v>
      </c>
      <c r="O9" s="59" t="str">
        <f>'Secanim sludge'!O9</f>
        <v>Moderate</v>
      </c>
      <c r="P9" s="59" t="str">
        <f>'Secanim sludge'!P9</f>
        <v>Moderate</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27" t="s">
        <v>4</v>
      </c>
      <c r="B10" s="127"/>
      <c r="C10" s="59">
        <f>'Secanim sludge'!C10</f>
        <v>6.2</v>
      </c>
      <c r="D10" s="59">
        <f>'Secanim sludge'!D10</f>
        <v>5.9</v>
      </c>
      <c r="E10" s="59">
        <f>'Secanim sludge'!E10</f>
        <v>5.5</v>
      </c>
      <c r="F10" s="59">
        <f>'Secanim sludge'!F10</f>
        <v>5.9</v>
      </c>
      <c r="G10" s="59">
        <f>'Secanim sludge'!G10</f>
        <v>6.6</v>
      </c>
      <c r="H10" s="59">
        <f>'Secanim sludge'!H10</f>
        <v>6.1</v>
      </c>
      <c r="I10" s="59">
        <f>'Secanim sludge'!I10</f>
        <v>6.4</v>
      </c>
      <c r="J10" s="59">
        <f>'Secanim sludge'!J10</f>
        <v>6.4</v>
      </c>
      <c r="K10" s="59">
        <f>'Secanim sludge'!K10</f>
        <v>6.4</v>
      </c>
      <c r="L10" s="59">
        <f>'Secanim sludge'!L10</f>
        <v>6.2</v>
      </c>
      <c r="M10" s="59">
        <f>'Secanim sludge'!M10</f>
        <v>6.4</v>
      </c>
      <c r="N10" s="59">
        <f>'Secanim sludge'!N10</f>
        <v>6.5</v>
      </c>
      <c r="O10" s="59">
        <f>'Secanim sludge'!O10</f>
        <v>6.6</v>
      </c>
      <c r="P10" s="59">
        <f>'Secanim sludge'!P10</f>
        <v>6.8</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27" t="s">
        <v>5</v>
      </c>
      <c r="B11" s="127"/>
      <c r="C11" s="59">
        <f>'Secanim sludge'!C11</f>
        <v>2</v>
      </c>
      <c r="D11" s="59">
        <f>'Secanim sludge'!D11</f>
        <v>2</v>
      </c>
      <c r="E11" s="59">
        <f>'Secanim sludge'!E11</f>
        <v>1</v>
      </c>
      <c r="F11" s="59">
        <f>'Secanim sludge'!F11</f>
        <v>3</v>
      </c>
      <c r="G11" s="59">
        <f>'Secanim sludge'!G11</f>
        <v>3</v>
      </c>
      <c r="H11" s="59">
        <f>'Secanim sludge'!H11</f>
        <v>3</v>
      </c>
      <c r="I11" s="59">
        <f>'Secanim sludge'!I11</f>
        <v>2</v>
      </c>
      <c r="J11" s="59">
        <f>'Secanim sludge'!J11</f>
        <v>2</v>
      </c>
      <c r="K11" s="59">
        <f>'Secanim sludge'!K11</f>
        <v>4</v>
      </c>
      <c r="L11" s="59">
        <f>'Secanim sludge'!L11</f>
        <v>1</v>
      </c>
      <c r="M11" s="59">
        <f>'Secanim sludge'!M11</f>
        <v>2</v>
      </c>
      <c r="N11" s="59">
        <f>'Secanim sludge'!N11</f>
        <v>3</v>
      </c>
      <c r="O11" s="59">
        <f>'Secanim sludge'!O11</f>
        <v>3</v>
      </c>
      <c r="P11" s="59">
        <f>'Secanim sludge'!P11</f>
        <v>3</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27" t="s">
        <v>6</v>
      </c>
      <c r="B12" s="127"/>
      <c r="C12" s="59">
        <f>'Secanim sludge'!C12</f>
        <v>1</v>
      </c>
      <c r="D12" s="59">
        <f>'Secanim sludge'!D12</f>
        <v>2</v>
      </c>
      <c r="E12" s="59">
        <f>'Secanim sludge'!E12</f>
        <v>0</v>
      </c>
      <c r="F12" s="59">
        <f>'Secanim sludge'!F12</f>
        <v>1</v>
      </c>
      <c r="G12" s="59">
        <f>'Secanim sludge'!G12</f>
        <v>4</v>
      </c>
      <c r="H12" s="59">
        <f>'Secanim sludge'!H12</f>
        <v>1</v>
      </c>
      <c r="I12" s="59">
        <f>'Secanim sludge'!I12</f>
        <v>2</v>
      </c>
      <c r="J12" s="59">
        <f>'Secanim sludge'!J12</f>
        <v>2</v>
      </c>
      <c r="K12" s="59">
        <f>'Secanim sludge'!K12</f>
        <v>2</v>
      </c>
      <c r="L12" s="59">
        <f>'Secanim sludge'!L12</f>
        <v>1</v>
      </c>
      <c r="M12" s="59">
        <f>'Secanim sludge'!M12</f>
        <v>1</v>
      </c>
      <c r="N12" s="59">
        <f>'Secanim sludge'!N12</f>
        <v>2</v>
      </c>
      <c r="O12" s="59">
        <f>'Secanim sludge'!O12</f>
        <v>2</v>
      </c>
      <c r="P12" s="59">
        <f>'Secanim sludge'!P12</f>
        <v>2</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27" t="s">
        <v>7</v>
      </c>
      <c r="B13" s="127"/>
      <c r="C13" s="59">
        <f>'Secanim sludge'!C13</f>
        <v>3</v>
      </c>
      <c r="D13" s="59">
        <f>'Secanim sludge'!D13</f>
        <v>3</v>
      </c>
      <c r="E13" s="59">
        <f>'Secanim sludge'!E13</f>
        <v>2</v>
      </c>
      <c r="F13" s="59">
        <f>'Secanim sludge'!F13</f>
        <v>2</v>
      </c>
      <c r="G13" s="59">
        <f>'Secanim sludge'!G13</f>
        <v>4</v>
      </c>
      <c r="H13" s="59">
        <f>'Secanim sludge'!H13</f>
        <v>4</v>
      </c>
      <c r="I13" s="59">
        <f>'Secanim sludge'!I13</f>
        <v>4</v>
      </c>
      <c r="J13" s="59">
        <f>'Secanim sludge'!J13</f>
        <v>3</v>
      </c>
      <c r="K13" s="59">
        <f>'Secanim sludge'!K13</f>
        <v>4</v>
      </c>
      <c r="L13" s="59">
        <f>'Secanim sludge'!L13</f>
        <v>3</v>
      </c>
      <c r="M13" s="59">
        <f>'Secanim sludge'!M13</f>
        <v>4</v>
      </c>
      <c r="N13" s="59">
        <f>'Secanim sludge'!N13</f>
        <v>3</v>
      </c>
      <c r="O13" s="59">
        <f>'Secanim sludge'!O13</f>
        <v>3</v>
      </c>
      <c r="P13" s="59">
        <f>'Secanim sludge'!P13</f>
        <v>4</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6" t="s">
        <v>8</v>
      </c>
      <c r="B14" s="136"/>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t="str">
        <f>'Secanim sludge'!H14</f>
        <v xml:space="preserve">Grass Silage (25% DM) </v>
      </c>
      <c r="I14" s="101" t="str">
        <f>'Secanim sludge'!I14</f>
        <v xml:space="preserve">Grass Silage (25% DM) </v>
      </c>
      <c r="J14" s="101" t="str">
        <f>'Secanim sludge'!J14</f>
        <v xml:space="preserve">Grass Silage (25% DM) </v>
      </c>
      <c r="K14" s="101" t="str">
        <f>'Secanim sludge'!K14</f>
        <v xml:space="preserve">Grass Silage (25% DM) </v>
      </c>
      <c r="L14" s="101" t="str">
        <f>'Secanim sludge'!L14</f>
        <v xml:space="preserve">Grass Silage (25% DM) </v>
      </c>
      <c r="M14" s="101" t="str">
        <f>'Secanim sludge'!M14</f>
        <v xml:space="preserve">Grass Silage (25% DM) </v>
      </c>
      <c r="N14" s="101" t="str">
        <f>'Secanim sludge'!N14</f>
        <v xml:space="preserve">Grass Silage (25% DM) </v>
      </c>
      <c r="O14" s="101" t="str">
        <f>'Secanim sludge'!O14</f>
        <v xml:space="preserve">Grass Silage (25% DM) </v>
      </c>
      <c r="P14" s="101" t="str">
        <f>'Secanim sludge'!P14</f>
        <v xml:space="preserve">Grass Silage (25% DM) </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5" t="s">
        <v>9</v>
      </c>
      <c r="B15" s="135"/>
      <c r="C15" s="59">
        <f>'Secanim sludge'!C15</f>
        <v>38</v>
      </c>
      <c r="D15" s="59">
        <f>'Secanim sludge'!D15</f>
        <v>38</v>
      </c>
      <c r="E15" s="59">
        <f>'Secanim sludge'!E15</f>
        <v>38</v>
      </c>
      <c r="F15" s="59">
        <f>'Secanim sludge'!F15</f>
        <v>38</v>
      </c>
      <c r="G15" s="59">
        <f>'Secanim sludge'!G15</f>
        <v>38</v>
      </c>
      <c r="H15" s="59">
        <f>'Secanim sludge'!H15</f>
        <v>38</v>
      </c>
      <c r="I15" s="59">
        <f>'Secanim sludge'!I15</f>
        <v>38</v>
      </c>
      <c r="J15" s="59">
        <f>'Secanim sludge'!J15</f>
        <v>38</v>
      </c>
      <c r="K15" s="59">
        <f>'Secanim sludge'!K15</f>
        <v>38</v>
      </c>
      <c r="L15" s="59">
        <f>'Secanim sludge'!L15</f>
        <v>38</v>
      </c>
      <c r="M15" s="59">
        <f>'Secanim sludge'!M15</f>
        <v>38</v>
      </c>
      <c r="N15" s="59">
        <f>'Secanim sludge'!N15</f>
        <v>38</v>
      </c>
      <c r="O15" s="59">
        <f>'Secanim sludge'!O15</f>
        <v>38</v>
      </c>
      <c r="P15" s="59">
        <f>'Secanim sludge'!P15</f>
        <v>38</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7" t="s">
        <v>44</v>
      </c>
      <c r="B16" s="137"/>
      <c r="C16" s="102" t="str">
        <f>'Secanim sludge'!C16</f>
        <v>Medium/Clay</v>
      </c>
      <c r="D16" s="102" t="str">
        <f>'Secanim sludge'!D16</f>
        <v>Medium/Clay</v>
      </c>
      <c r="E16" s="102" t="str">
        <f>'Secanim sludge'!E16</f>
        <v>Medium/Clay</v>
      </c>
      <c r="F16" s="102" t="str">
        <f>'Secanim sludge'!F16</f>
        <v>Medium/Clay</v>
      </c>
      <c r="G16" s="102" t="str">
        <f>'Secanim sludge'!G16</f>
        <v>Medium/Clay</v>
      </c>
      <c r="H16" s="102" t="str">
        <f>'Secanim sludge'!H16</f>
        <v>Medium/Clay</v>
      </c>
      <c r="I16" s="102" t="str">
        <f>'Secanim sludge'!I16</f>
        <v>Medium/Clay</v>
      </c>
      <c r="J16" s="102" t="str">
        <f>'Secanim sludge'!J16</f>
        <v>Medium/Clay</v>
      </c>
      <c r="K16" s="102" t="str">
        <f>'Secanim sludge'!K16</f>
        <v>Medium/Clay</v>
      </c>
      <c r="L16" s="102" t="str">
        <f>'Secanim sludge'!L16</f>
        <v>Medium/Clay</v>
      </c>
      <c r="M16" s="102" t="str">
        <f>'Secanim sludge'!M16</f>
        <v>Medium/Clay</v>
      </c>
      <c r="N16" s="102" t="str">
        <f>'Secanim sludge'!N16</f>
        <v>Medium/Clay</v>
      </c>
      <c r="O16" s="102" t="str">
        <f>'Secanim sludge'!O16</f>
        <v>Medium/Clay</v>
      </c>
      <c r="P16" s="102" t="str">
        <f>'Secanim sludge'!P16</f>
        <v>Medium/Clay</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33" t="s">
        <v>69</v>
      </c>
      <c r="B17" s="13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31" t="s">
        <v>23</v>
      </c>
      <c r="B18" s="132"/>
      <c r="C18" s="16">
        <f>$D31</f>
        <v>64.074687999999995</v>
      </c>
      <c r="D18" s="16">
        <f>$D32</f>
        <v>64.074687999999995</v>
      </c>
      <c r="E18" s="16">
        <f>$D33</f>
        <v>64.074687999999995</v>
      </c>
      <c r="F18" s="16">
        <f>$D34</f>
        <v>64.074687999999995</v>
      </c>
      <c r="G18" s="16">
        <f>$D35</f>
        <v>64.074687999999995</v>
      </c>
      <c r="H18" s="16">
        <f>$D36</f>
        <v>64.074687999999995</v>
      </c>
      <c r="I18" s="16">
        <f>$D37</f>
        <v>64.074687999999995</v>
      </c>
      <c r="J18" s="16">
        <f>$D38</f>
        <v>64.074687999999995</v>
      </c>
      <c r="K18" s="16">
        <f>$D39</f>
        <v>64.074687999999995</v>
      </c>
      <c r="L18" s="16">
        <f>$D40</f>
        <v>64.074687999999995</v>
      </c>
      <c r="M18" s="16">
        <f>$D41</f>
        <v>64.074687999999995</v>
      </c>
      <c r="N18" s="16">
        <f>$D42</f>
        <v>64.074687999999995</v>
      </c>
      <c r="O18" s="16">
        <f>$D43</f>
        <v>64.074687999999995</v>
      </c>
      <c r="P18" s="16">
        <f>$D44</f>
        <v>64.074687999999995</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31" t="s">
        <v>90</v>
      </c>
      <c r="B19" s="132"/>
      <c r="C19" s="16">
        <f>C18-C17</f>
        <v>-0.52531199999999956</v>
      </c>
      <c r="D19" s="16">
        <f t="shared" ref="D19:V19" si="1">D18-D17</f>
        <v>-0.52531199999999956</v>
      </c>
      <c r="E19" s="16">
        <f t="shared" si="1"/>
        <v>-0.52531199999999956</v>
      </c>
      <c r="F19" s="16">
        <f t="shared" si="1"/>
        <v>-0.52531199999999956</v>
      </c>
      <c r="G19" s="16">
        <f t="shared" si="1"/>
        <v>-0.52531199999999956</v>
      </c>
      <c r="H19" s="16">
        <f t="shared" si="1"/>
        <v>-0.52531199999999956</v>
      </c>
      <c r="I19" s="16">
        <f t="shared" si="1"/>
        <v>-0.52531199999999956</v>
      </c>
      <c r="J19" s="16">
        <f t="shared" si="1"/>
        <v>-0.52531199999999956</v>
      </c>
      <c r="K19" s="16">
        <f t="shared" si="1"/>
        <v>-0.52531199999999956</v>
      </c>
      <c r="L19" s="16">
        <f t="shared" si="1"/>
        <v>-0.52531199999999956</v>
      </c>
      <c r="M19" s="16">
        <f t="shared" si="1"/>
        <v>-0.52531199999999956</v>
      </c>
      <c r="N19" s="16">
        <f t="shared" si="1"/>
        <v>-0.52531199999999956</v>
      </c>
      <c r="O19" s="16">
        <f t="shared" si="1"/>
        <v>-0.52531199999999956</v>
      </c>
      <c r="P19" s="16">
        <f t="shared" si="1"/>
        <v>-0.52531199999999956</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9" t="s">
        <v>91</v>
      </c>
      <c r="B20" s="13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33" t="s">
        <v>88</v>
      </c>
      <c r="B21" s="13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31" t="s">
        <v>89</v>
      </c>
      <c r="B22" s="132"/>
      <c r="C22" s="16">
        <f>$E31</f>
        <v>10.302750000000001</v>
      </c>
      <c r="D22" s="16">
        <f>$E32</f>
        <v>10.302750000000001</v>
      </c>
      <c r="E22" s="16">
        <f>$E33</f>
        <v>10.302750000000001</v>
      </c>
      <c r="F22" s="16">
        <f>$E34</f>
        <v>10.302750000000001</v>
      </c>
      <c r="G22" s="16">
        <f>$E35</f>
        <v>10.302750000000001</v>
      </c>
      <c r="H22" s="16">
        <f>$E36</f>
        <v>10.302750000000001</v>
      </c>
      <c r="I22" s="16">
        <f>$E37</f>
        <v>10.302750000000001</v>
      </c>
      <c r="J22" s="16">
        <f>$E38</f>
        <v>10.302750000000001</v>
      </c>
      <c r="K22" s="16">
        <f>$E39</f>
        <v>10.302750000000001</v>
      </c>
      <c r="L22" s="16">
        <f>$E40</f>
        <v>10.302750000000001</v>
      </c>
      <c r="M22" s="16">
        <f>$E41</f>
        <v>10.302750000000001</v>
      </c>
      <c r="N22" s="16">
        <f>$E42</f>
        <v>10.302750000000001</v>
      </c>
      <c r="O22" s="16">
        <f>$E43</f>
        <v>10.302750000000001</v>
      </c>
      <c r="P22" s="16">
        <f>$E44</f>
        <v>10.302750000000001</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31" t="s">
        <v>92</v>
      </c>
      <c r="B23" s="132"/>
      <c r="C23" s="16">
        <f>C22-C21</f>
        <v>-217.69725</v>
      </c>
      <c r="D23" s="16">
        <f t="shared" ref="D23:V23" si="3">D22-D21</f>
        <v>-217.69725</v>
      </c>
      <c r="E23" s="16">
        <f t="shared" si="3"/>
        <v>-217.69725</v>
      </c>
      <c r="F23" s="16">
        <f t="shared" si="3"/>
        <v>-217.69725</v>
      </c>
      <c r="G23" s="16">
        <f t="shared" si="3"/>
        <v>-217.69725</v>
      </c>
      <c r="H23" s="16">
        <f t="shared" si="3"/>
        <v>-217.69725</v>
      </c>
      <c r="I23" s="16">
        <f t="shared" si="3"/>
        <v>-217.69725</v>
      </c>
      <c r="J23" s="16">
        <f t="shared" si="3"/>
        <v>-217.69725</v>
      </c>
      <c r="K23" s="16">
        <f t="shared" si="3"/>
        <v>-217.69725</v>
      </c>
      <c r="L23" s="16">
        <f t="shared" si="3"/>
        <v>-217.69725</v>
      </c>
      <c r="M23" s="16">
        <f t="shared" si="3"/>
        <v>-217.69725</v>
      </c>
      <c r="N23" s="16">
        <f t="shared" si="3"/>
        <v>-217.69725</v>
      </c>
      <c r="O23" s="16">
        <f t="shared" si="3"/>
        <v>-217.69725</v>
      </c>
      <c r="P23" s="16">
        <f t="shared" si="3"/>
        <v>-217.69725</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9" t="s">
        <v>93</v>
      </c>
      <c r="B24" s="13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5.23</v>
      </c>
      <c r="C28" s="15">
        <v>0.41</v>
      </c>
      <c r="D28" s="15">
        <v>736</v>
      </c>
      <c r="E28" s="15">
        <v>225</v>
      </c>
      <c r="F28" s="15">
        <v>186</v>
      </c>
      <c r="G28" s="15">
        <v>3.53</v>
      </c>
      <c r="H28" s="15">
        <v>20.399999999999999</v>
      </c>
      <c r="I28" s="15">
        <v>0.5</v>
      </c>
      <c r="J28" s="15">
        <v>1.2E-2</v>
      </c>
      <c r="K28" s="15">
        <v>0.05</v>
      </c>
      <c r="L28" s="15">
        <v>0.67400000000000004</v>
      </c>
      <c r="M28" s="15">
        <v>1.42</v>
      </c>
      <c r="N28" s="15"/>
      <c r="O28" s="15"/>
      <c r="P28" s="15">
        <v>627</v>
      </c>
      <c r="Q28" s="15">
        <v>474</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16/17</v>
      </c>
      <c r="B31" s="15">
        <v>38</v>
      </c>
      <c r="C31" s="76">
        <f>IF(C$27="%w/w SAR",((C$28*10)*$B31),IF(C$27="%w/w DM",(((C$28*10)*($B$28/100))*$B31),IF(C$27="kg/t SAR",(C$28*$B31),IF(C$27="kg/t DM",((C$28*($B$28/100))*$B31),IF(C$27="mg/kg SAR",((C$28*0.001)*$B31),IF(C$27="mg/kg DM",(((C$28*0.001)*($B$28/100))*$B31),0))))))</f>
        <v>155.79999999999998</v>
      </c>
      <c r="D31" s="76">
        <f>(IF(D$27="%w/w SAR",((D$28*10)*$B31),IF(D$27="%w/w DM",(((D$28*10)*($B$28/100))*$B31),IF(D$27="kg/t SAR",(D$28*$B31),IF(D$27="kg/t DM",((D$28*($B$28/100))*$B31),IF(D$27="mg/kg SAR",((D$28*0.001)*$B31),IF(D$27="mg/kg DM",(((D$28*0.001)*($B$28/100))*$B31),"0")))))))*2.291</f>
        <v>64.074687999999995</v>
      </c>
      <c r="E31" s="76">
        <f>(IF(E$27="%w/w SAR",((E$28*10)*$B31),IF(E$27="%w/w DM",(((E$28*10)*($B$28/100))*$B31),IF(E$27="kg/t SAR",(E$28*$B31),IF(E$27="kg/t DM",((E$28*($B$28/100))*$B31),IF(E$27="mg/kg SAR",((E$28*0.001)*$B31),IF(E$27="mg/kg DM",(((E$28*0.001)*($B$28/100))*$B31),"0")))))))*1.205</f>
        <v>10.302750000000001</v>
      </c>
      <c r="F31" s="76">
        <f>(IF(F$27="%w/w SAR",((F$28*10)*$B31),IF(F$27="%w/w DM",(((F$28*10)*($B$28/100))*$B31),IF(F$27="kg/t SAR",(F$28*$B31),IF(F$27="kg/t DM",((F$28*($B$28/100))*$B31),IF(F$27="mg/kg SAR",((F$28*0.001)*$B31),IF(F$27="mg/kg DM",(((F$28*0.001)*($B$28/100))*$B31),"0")))))))*1.658</f>
        <v>11.718743999999999</v>
      </c>
      <c r="G31" s="76">
        <f t="shared" ref="G31:P46" si="5">IF(G$27="%w/w SAR",((G$28*10)*$B31),IF(G$27="%w/w DM",(((G$28*10)*($B$28/100))*$B31),IF(G$27="kg/t SAR",(G$28*$B31),IF(G$27="kg/t DM",((G$28*($B$28/100))*$B31),IF(G$27="mg/kg SAR",((G$28*0.001)*$B31),IF(G$27="mg/kg DM",(((G$28*0.001)*($B$28/100))*$B31),0))))))</f>
        <v>0.13413999999999998</v>
      </c>
      <c r="H31" s="76">
        <f t="shared" si="5"/>
        <v>0.77519999999999989</v>
      </c>
      <c r="I31" s="76">
        <f t="shared" si="5"/>
        <v>1.9E-2</v>
      </c>
      <c r="J31" s="76">
        <f t="shared" si="5"/>
        <v>4.5600000000000003E-4</v>
      </c>
      <c r="K31" s="76">
        <f t="shared" si="5"/>
        <v>1.9E-3</v>
      </c>
      <c r="L31" s="76">
        <f t="shared" si="5"/>
        <v>2.5611999999999999E-2</v>
      </c>
      <c r="M31" s="76">
        <f t="shared" si="5"/>
        <v>5.3960000000000001E-2</v>
      </c>
      <c r="N31" s="76">
        <f t="shared" si="5"/>
        <v>0</v>
      </c>
      <c r="O31" s="76">
        <f t="shared" si="5"/>
        <v>0</v>
      </c>
      <c r="P31" s="76">
        <f t="shared" si="5"/>
        <v>23.826000000000001</v>
      </c>
      <c r="Q31" s="76">
        <f>(IF(Q$27="%w/w SAR",((Q$28*10)*$B31),IF(Q$27="%w/w DM",(((Q$28*10)*($B$28/100))*$B31),IF(Q$27="kg/t SAR",(Q$28*$B31),IF(Q$27="kg/t DM",((Q$28*($B$28/100))*$B31),IF(Q$27="mg/kg SAR",((Q$28*0.001)*$B31),IF(Q$27="mg/kg DM",(((Q$28*0.001)*($B$28/100))*$B31),0)))))))*2.5</f>
        <v>45.03</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18</v>
      </c>
      <c r="B32" s="15">
        <v>38</v>
      </c>
      <c r="C32" s="76">
        <f t="shared" ref="C32:C50" si="6">IF(C$27="%w/w SAR",((C$28*10)*$B32),IF(C$27="%w/w DM",(((C$28*10)*($B$28/100))*$B32),IF(C$27="kg/t SAR",(C$28*$B32),IF(C$27="kg/t DM",((C$28*($B$28/100))*$B32),IF(C$27="mg/kg SAR",((C$28*0.001)*$B32),IF(C$27="mg/kg DM",(((C$28*0.001)*($B$28/100))*$B32),0))))))</f>
        <v>155.79999999999998</v>
      </c>
      <c r="D32" s="76">
        <f t="shared" ref="D32:D50" si="7">(IF(D$27="%w/w SAR",((D$28*10)*$B32),IF(D$27="%w/w DM",(((D$28*10)*($B$28/100))*$B32),IF(D$27="kg/t SAR",(D$28*$B32),IF(D$27="kg/t DM",((D$28*($B$28/100))*$B32),IF(D$27="mg/kg SAR",((D$28*0.001)*$B32),IF(D$27="mg/kg DM",(((D$28*0.001)*($B$28/100))*$B32),"0")))))))*2.291</f>
        <v>64.074687999999995</v>
      </c>
      <c r="E32" s="76">
        <f t="shared" ref="E32:E50" si="8">(IF(E$27="%w/w SAR",((E$28*10)*$B32),IF(E$27="%w/w DM",(((E$28*10)*($B$28/100))*$B32),IF(E$27="kg/t SAR",(E$28*$B32),IF(E$27="kg/t DM",((E$28*($B$28/100))*$B32),IF(E$27="mg/kg SAR",((E$28*0.001)*$B32),IF(E$27="mg/kg DM",(((E$28*0.001)*($B$28/100))*$B32),"0")))))))*1.205</f>
        <v>10.302750000000001</v>
      </c>
      <c r="F32" s="76">
        <f t="shared" ref="F32:F50" si="9">(IF(F$27="%w/w SAR",((F$28*10)*$B32),IF(F$27="%w/w DM",(((F$28*10)*($B$28/100))*$B32),IF(F$27="kg/t SAR",(F$28*$B32),IF(F$27="kg/t DM",((F$28*($B$28/100))*$B32),IF(F$27="mg/kg SAR",((F$28*0.001)*$B32),IF(F$27="mg/kg DM",(((F$28*0.001)*($B$28/100))*$B32),"0")))))))*1.658</f>
        <v>11.718743999999999</v>
      </c>
      <c r="G32" s="76">
        <f t="shared" si="5"/>
        <v>0.13413999999999998</v>
      </c>
      <c r="H32" s="76">
        <f t="shared" si="5"/>
        <v>0.77519999999999989</v>
      </c>
      <c r="I32" s="76">
        <f t="shared" si="5"/>
        <v>1.9E-2</v>
      </c>
      <c r="J32" s="76">
        <f t="shared" si="5"/>
        <v>4.5600000000000003E-4</v>
      </c>
      <c r="K32" s="76">
        <f t="shared" si="5"/>
        <v>1.9E-3</v>
      </c>
      <c r="L32" s="76">
        <f t="shared" si="5"/>
        <v>2.5611999999999999E-2</v>
      </c>
      <c r="M32" s="76">
        <f t="shared" si="5"/>
        <v>5.3960000000000001E-2</v>
      </c>
      <c r="N32" s="76">
        <f t="shared" si="5"/>
        <v>0</v>
      </c>
      <c r="O32" s="76">
        <f t="shared" si="5"/>
        <v>0</v>
      </c>
      <c r="P32" s="76">
        <f t="shared" si="5"/>
        <v>23.826000000000001</v>
      </c>
      <c r="Q32" s="76">
        <f t="shared" ref="Q32:Q50" si="10">(IF(Q$27="%w/w SAR",((Q$28*10)*$B32),IF(Q$27="%w/w DM",(((Q$28*10)*($B$28/100))*$B32),IF(Q$27="kg/t SAR",(Q$28*$B32),IF(Q$27="kg/t DM",((Q$28*($B$28/100))*$B32),IF(Q$27="mg/kg SAR",((Q$28*0.001)*$B32),IF(Q$27="mg/kg DM",(((Q$28*0.001)*($B$28/100))*$B32),0)))))))*2.5</f>
        <v>45.03</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25</v>
      </c>
      <c r="B33" s="15">
        <v>38</v>
      </c>
      <c r="C33" s="76">
        <f t="shared" si="6"/>
        <v>155.79999999999998</v>
      </c>
      <c r="D33" s="76">
        <f t="shared" si="7"/>
        <v>64.074687999999995</v>
      </c>
      <c r="E33" s="76">
        <f t="shared" si="8"/>
        <v>10.302750000000001</v>
      </c>
      <c r="F33" s="76">
        <f t="shared" si="9"/>
        <v>11.718743999999999</v>
      </c>
      <c r="G33" s="76">
        <f t="shared" si="5"/>
        <v>0.13413999999999998</v>
      </c>
      <c r="H33" s="76">
        <f t="shared" si="5"/>
        <v>0.77519999999999989</v>
      </c>
      <c r="I33" s="76">
        <f t="shared" si="5"/>
        <v>1.9E-2</v>
      </c>
      <c r="J33" s="76">
        <f t="shared" si="5"/>
        <v>4.5600000000000003E-4</v>
      </c>
      <c r="K33" s="76">
        <f t="shared" si="5"/>
        <v>1.9E-3</v>
      </c>
      <c r="L33" s="76">
        <f t="shared" si="5"/>
        <v>2.5611999999999999E-2</v>
      </c>
      <c r="M33" s="76">
        <f t="shared" si="5"/>
        <v>5.3960000000000001E-2</v>
      </c>
      <c r="N33" s="76">
        <f t="shared" si="5"/>
        <v>0</v>
      </c>
      <c r="O33" s="76">
        <f t="shared" si="5"/>
        <v>0</v>
      </c>
      <c r="P33" s="76">
        <f t="shared" si="5"/>
        <v>23.826000000000001</v>
      </c>
      <c r="Q33" s="76">
        <f t="shared" si="10"/>
        <v>45.03</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26</v>
      </c>
      <c r="B34" s="15">
        <v>38</v>
      </c>
      <c r="C34" s="76">
        <f t="shared" si="6"/>
        <v>155.79999999999998</v>
      </c>
      <c r="D34" s="76">
        <f t="shared" si="7"/>
        <v>64.074687999999995</v>
      </c>
      <c r="E34" s="76">
        <f t="shared" si="8"/>
        <v>10.302750000000001</v>
      </c>
      <c r="F34" s="76">
        <f t="shared" si="9"/>
        <v>11.718743999999999</v>
      </c>
      <c r="G34" s="76">
        <f t="shared" si="5"/>
        <v>0.13413999999999998</v>
      </c>
      <c r="H34" s="76">
        <f t="shared" si="5"/>
        <v>0.77519999999999989</v>
      </c>
      <c r="I34" s="76">
        <f t="shared" si="5"/>
        <v>1.9E-2</v>
      </c>
      <c r="J34" s="76">
        <f t="shared" si="5"/>
        <v>4.5600000000000003E-4</v>
      </c>
      <c r="K34" s="76">
        <f t="shared" si="5"/>
        <v>1.9E-3</v>
      </c>
      <c r="L34" s="76">
        <f t="shared" si="5"/>
        <v>2.5611999999999999E-2</v>
      </c>
      <c r="M34" s="76">
        <f t="shared" si="5"/>
        <v>5.3960000000000001E-2</v>
      </c>
      <c r="N34" s="76">
        <f t="shared" si="5"/>
        <v>0</v>
      </c>
      <c r="O34" s="76">
        <f t="shared" si="5"/>
        <v>0</v>
      </c>
      <c r="P34" s="76">
        <f t="shared" si="5"/>
        <v>23.826000000000001</v>
      </c>
      <c r="Q34" s="76">
        <f t="shared" si="10"/>
        <v>45.03</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29</v>
      </c>
      <c r="B35" s="15">
        <v>38</v>
      </c>
      <c r="C35" s="76">
        <f t="shared" si="6"/>
        <v>155.79999999999998</v>
      </c>
      <c r="D35" s="76">
        <f t="shared" si="7"/>
        <v>64.074687999999995</v>
      </c>
      <c r="E35" s="76">
        <f t="shared" si="8"/>
        <v>10.302750000000001</v>
      </c>
      <c r="F35" s="76">
        <f t="shared" si="9"/>
        <v>11.718743999999999</v>
      </c>
      <c r="G35" s="76">
        <f t="shared" si="5"/>
        <v>0.13413999999999998</v>
      </c>
      <c r="H35" s="76">
        <f t="shared" si="5"/>
        <v>0.77519999999999989</v>
      </c>
      <c r="I35" s="76">
        <f t="shared" si="5"/>
        <v>1.9E-2</v>
      </c>
      <c r="J35" s="76">
        <f t="shared" si="5"/>
        <v>4.5600000000000003E-4</v>
      </c>
      <c r="K35" s="76">
        <f t="shared" si="5"/>
        <v>1.9E-3</v>
      </c>
      <c r="L35" s="76">
        <f t="shared" si="5"/>
        <v>2.5611999999999999E-2</v>
      </c>
      <c r="M35" s="76">
        <f t="shared" si="5"/>
        <v>5.3960000000000001E-2</v>
      </c>
      <c r="N35" s="76">
        <f t="shared" si="5"/>
        <v>0</v>
      </c>
      <c r="O35" s="76">
        <f t="shared" si="5"/>
        <v>0</v>
      </c>
      <c r="P35" s="76">
        <f t="shared" si="5"/>
        <v>23.826000000000001</v>
      </c>
      <c r="Q35" s="76">
        <f t="shared" si="10"/>
        <v>45.03</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30</v>
      </c>
      <c r="B36" s="15">
        <v>38</v>
      </c>
      <c r="C36" s="76">
        <f t="shared" si="6"/>
        <v>155.79999999999998</v>
      </c>
      <c r="D36" s="76">
        <f t="shared" si="7"/>
        <v>64.074687999999995</v>
      </c>
      <c r="E36" s="76">
        <f t="shared" si="8"/>
        <v>10.302750000000001</v>
      </c>
      <c r="F36" s="76">
        <f t="shared" si="9"/>
        <v>11.718743999999999</v>
      </c>
      <c r="G36" s="76">
        <f t="shared" si="5"/>
        <v>0.13413999999999998</v>
      </c>
      <c r="H36" s="76">
        <f t="shared" si="5"/>
        <v>0.77519999999999989</v>
      </c>
      <c r="I36" s="76">
        <f t="shared" si="5"/>
        <v>1.9E-2</v>
      </c>
      <c r="J36" s="76">
        <f t="shared" si="5"/>
        <v>4.5600000000000003E-4</v>
      </c>
      <c r="K36" s="76">
        <f t="shared" si="5"/>
        <v>1.9E-3</v>
      </c>
      <c r="L36" s="76">
        <f t="shared" si="5"/>
        <v>2.5611999999999999E-2</v>
      </c>
      <c r="M36" s="76">
        <f t="shared" si="5"/>
        <v>5.3960000000000001E-2</v>
      </c>
      <c r="N36" s="76">
        <f t="shared" si="5"/>
        <v>0</v>
      </c>
      <c r="O36" s="76">
        <f t="shared" si="5"/>
        <v>0</v>
      </c>
      <c r="P36" s="76">
        <f t="shared" si="5"/>
        <v>23.826000000000001</v>
      </c>
      <c r="Q36" s="76">
        <f t="shared" si="10"/>
        <v>45.03</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31</v>
      </c>
      <c r="B37" s="15">
        <v>38</v>
      </c>
      <c r="C37" s="76">
        <f t="shared" si="6"/>
        <v>155.79999999999998</v>
      </c>
      <c r="D37" s="76">
        <f t="shared" si="7"/>
        <v>64.074687999999995</v>
      </c>
      <c r="E37" s="76">
        <f t="shared" si="8"/>
        <v>10.302750000000001</v>
      </c>
      <c r="F37" s="76">
        <f t="shared" si="9"/>
        <v>11.718743999999999</v>
      </c>
      <c r="G37" s="76">
        <f t="shared" si="5"/>
        <v>0.13413999999999998</v>
      </c>
      <c r="H37" s="76">
        <f t="shared" si="5"/>
        <v>0.77519999999999989</v>
      </c>
      <c r="I37" s="76">
        <f t="shared" si="5"/>
        <v>1.9E-2</v>
      </c>
      <c r="J37" s="76">
        <f t="shared" si="5"/>
        <v>4.5600000000000003E-4</v>
      </c>
      <c r="K37" s="76">
        <f t="shared" si="5"/>
        <v>1.9E-3</v>
      </c>
      <c r="L37" s="76">
        <f t="shared" si="5"/>
        <v>2.5611999999999999E-2</v>
      </c>
      <c r="M37" s="76">
        <f t="shared" si="5"/>
        <v>5.3960000000000001E-2</v>
      </c>
      <c r="N37" s="76">
        <f t="shared" si="5"/>
        <v>0</v>
      </c>
      <c r="O37" s="76">
        <f t="shared" si="5"/>
        <v>0</v>
      </c>
      <c r="P37" s="76">
        <f t="shared" si="5"/>
        <v>23.826000000000001</v>
      </c>
      <c r="Q37" s="76">
        <f t="shared" si="10"/>
        <v>45.03</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32</v>
      </c>
      <c r="B38" s="15">
        <v>38</v>
      </c>
      <c r="C38" s="76">
        <f t="shared" si="6"/>
        <v>155.79999999999998</v>
      </c>
      <c r="D38" s="76">
        <f t="shared" si="7"/>
        <v>64.074687999999995</v>
      </c>
      <c r="E38" s="76">
        <f t="shared" si="8"/>
        <v>10.302750000000001</v>
      </c>
      <c r="F38" s="76">
        <f t="shared" si="9"/>
        <v>11.718743999999999</v>
      </c>
      <c r="G38" s="76">
        <f t="shared" si="5"/>
        <v>0.13413999999999998</v>
      </c>
      <c r="H38" s="76">
        <f t="shared" si="5"/>
        <v>0.77519999999999989</v>
      </c>
      <c r="I38" s="76">
        <f t="shared" si="5"/>
        <v>1.9E-2</v>
      </c>
      <c r="J38" s="76">
        <f t="shared" si="5"/>
        <v>4.5600000000000003E-4</v>
      </c>
      <c r="K38" s="76">
        <f t="shared" si="5"/>
        <v>1.9E-3</v>
      </c>
      <c r="L38" s="76">
        <f t="shared" si="5"/>
        <v>2.5611999999999999E-2</v>
      </c>
      <c r="M38" s="76">
        <f t="shared" si="5"/>
        <v>5.3960000000000001E-2</v>
      </c>
      <c r="N38" s="76">
        <f t="shared" si="5"/>
        <v>0</v>
      </c>
      <c r="O38" s="76">
        <f t="shared" si="5"/>
        <v>0</v>
      </c>
      <c r="P38" s="76">
        <f t="shared" si="5"/>
        <v>23.826000000000001</v>
      </c>
      <c r="Q38" s="76">
        <f t="shared" si="10"/>
        <v>45.03</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34</v>
      </c>
      <c r="B39" s="15">
        <v>38</v>
      </c>
      <c r="C39" s="76">
        <f t="shared" si="6"/>
        <v>155.79999999999998</v>
      </c>
      <c r="D39" s="76">
        <f t="shared" si="7"/>
        <v>64.074687999999995</v>
      </c>
      <c r="E39" s="76">
        <f t="shared" si="8"/>
        <v>10.302750000000001</v>
      </c>
      <c r="F39" s="76">
        <f t="shared" si="9"/>
        <v>11.718743999999999</v>
      </c>
      <c r="G39" s="76">
        <f t="shared" si="5"/>
        <v>0.13413999999999998</v>
      </c>
      <c r="H39" s="76">
        <f t="shared" si="5"/>
        <v>0.77519999999999989</v>
      </c>
      <c r="I39" s="76">
        <f t="shared" si="5"/>
        <v>1.9E-2</v>
      </c>
      <c r="J39" s="76">
        <f t="shared" si="5"/>
        <v>4.5600000000000003E-4</v>
      </c>
      <c r="K39" s="76">
        <f t="shared" si="5"/>
        <v>1.9E-3</v>
      </c>
      <c r="L39" s="76">
        <f t="shared" si="5"/>
        <v>2.5611999999999999E-2</v>
      </c>
      <c r="M39" s="76">
        <f t="shared" si="5"/>
        <v>5.3960000000000001E-2</v>
      </c>
      <c r="N39" s="76">
        <f t="shared" si="5"/>
        <v>0</v>
      </c>
      <c r="O39" s="76">
        <f t="shared" si="5"/>
        <v>0</v>
      </c>
      <c r="P39" s="76">
        <f t="shared" si="5"/>
        <v>23.826000000000001</v>
      </c>
      <c r="Q39" s="76">
        <f t="shared" si="10"/>
        <v>45.03</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35</v>
      </c>
      <c r="B40" s="15">
        <v>38</v>
      </c>
      <c r="C40" s="76">
        <f t="shared" si="6"/>
        <v>155.79999999999998</v>
      </c>
      <c r="D40" s="76">
        <f t="shared" si="7"/>
        <v>64.074687999999995</v>
      </c>
      <c r="E40" s="76">
        <f t="shared" si="8"/>
        <v>10.302750000000001</v>
      </c>
      <c r="F40" s="76">
        <f t="shared" si="9"/>
        <v>11.718743999999999</v>
      </c>
      <c r="G40" s="76">
        <f t="shared" si="5"/>
        <v>0.13413999999999998</v>
      </c>
      <c r="H40" s="76">
        <f t="shared" si="5"/>
        <v>0.77519999999999989</v>
      </c>
      <c r="I40" s="76">
        <f t="shared" si="5"/>
        <v>1.9E-2</v>
      </c>
      <c r="J40" s="76">
        <f t="shared" si="5"/>
        <v>4.5600000000000003E-4</v>
      </c>
      <c r="K40" s="76">
        <f t="shared" si="5"/>
        <v>1.9E-3</v>
      </c>
      <c r="L40" s="76">
        <f t="shared" si="5"/>
        <v>2.5611999999999999E-2</v>
      </c>
      <c r="M40" s="76">
        <f t="shared" si="5"/>
        <v>5.3960000000000001E-2</v>
      </c>
      <c r="N40" s="76">
        <f t="shared" si="5"/>
        <v>0</v>
      </c>
      <c r="O40" s="76">
        <f t="shared" si="5"/>
        <v>0</v>
      </c>
      <c r="P40" s="76">
        <f t="shared" si="5"/>
        <v>23.826000000000001</v>
      </c>
      <c r="Q40" s="76">
        <f t="shared" si="10"/>
        <v>45.03</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36</v>
      </c>
      <c r="B41" s="15">
        <v>38</v>
      </c>
      <c r="C41" s="76">
        <f t="shared" si="6"/>
        <v>155.79999999999998</v>
      </c>
      <c r="D41" s="76">
        <f t="shared" si="7"/>
        <v>64.074687999999995</v>
      </c>
      <c r="E41" s="76">
        <f t="shared" si="8"/>
        <v>10.302750000000001</v>
      </c>
      <c r="F41" s="76">
        <f t="shared" si="9"/>
        <v>11.718743999999999</v>
      </c>
      <c r="G41" s="76">
        <f t="shared" si="5"/>
        <v>0.13413999999999998</v>
      </c>
      <c r="H41" s="76">
        <f t="shared" si="5"/>
        <v>0.77519999999999989</v>
      </c>
      <c r="I41" s="76">
        <f t="shared" si="5"/>
        <v>1.9E-2</v>
      </c>
      <c r="J41" s="76">
        <f t="shared" si="5"/>
        <v>4.5600000000000003E-4</v>
      </c>
      <c r="K41" s="76">
        <f t="shared" si="5"/>
        <v>1.9E-3</v>
      </c>
      <c r="L41" s="76">
        <f t="shared" si="5"/>
        <v>2.5611999999999999E-2</v>
      </c>
      <c r="M41" s="76">
        <f t="shared" si="5"/>
        <v>5.3960000000000001E-2</v>
      </c>
      <c r="N41" s="76">
        <f t="shared" si="5"/>
        <v>0</v>
      </c>
      <c r="O41" s="76">
        <f t="shared" si="5"/>
        <v>0</v>
      </c>
      <c r="P41" s="76">
        <f t="shared" si="5"/>
        <v>23.826000000000001</v>
      </c>
      <c r="Q41" s="76">
        <f t="shared" si="10"/>
        <v>45.03</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37</v>
      </c>
      <c r="B42" s="15">
        <v>38</v>
      </c>
      <c r="C42" s="76">
        <f t="shared" si="6"/>
        <v>155.79999999999998</v>
      </c>
      <c r="D42" s="76">
        <f t="shared" si="7"/>
        <v>64.074687999999995</v>
      </c>
      <c r="E42" s="76">
        <f t="shared" si="8"/>
        <v>10.302750000000001</v>
      </c>
      <c r="F42" s="76">
        <f t="shared" si="9"/>
        <v>11.718743999999999</v>
      </c>
      <c r="G42" s="76">
        <f t="shared" si="5"/>
        <v>0.13413999999999998</v>
      </c>
      <c r="H42" s="76">
        <f t="shared" si="5"/>
        <v>0.77519999999999989</v>
      </c>
      <c r="I42" s="76">
        <f t="shared" si="5"/>
        <v>1.9E-2</v>
      </c>
      <c r="J42" s="76">
        <f t="shared" si="5"/>
        <v>4.5600000000000003E-4</v>
      </c>
      <c r="K42" s="76">
        <f t="shared" si="5"/>
        <v>1.9E-3</v>
      </c>
      <c r="L42" s="76">
        <f t="shared" si="5"/>
        <v>2.5611999999999999E-2</v>
      </c>
      <c r="M42" s="76">
        <f t="shared" si="5"/>
        <v>5.3960000000000001E-2</v>
      </c>
      <c r="N42" s="76">
        <f t="shared" si="5"/>
        <v>0</v>
      </c>
      <c r="O42" s="76">
        <f t="shared" si="5"/>
        <v>0</v>
      </c>
      <c r="P42" s="76">
        <f t="shared" si="5"/>
        <v>23.826000000000001</v>
      </c>
      <c r="Q42" s="76">
        <f t="shared" si="10"/>
        <v>45.03</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38</v>
      </c>
      <c r="B43" s="15">
        <v>38</v>
      </c>
      <c r="C43" s="76">
        <f t="shared" si="6"/>
        <v>155.79999999999998</v>
      </c>
      <c r="D43" s="76">
        <f t="shared" si="7"/>
        <v>64.074687999999995</v>
      </c>
      <c r="E43" s="76">
        <f t="shared" si="8"/>
        <v>10.302750000000001</v>
      </c>
      <c r="F43" s="76">
        <f t="shared" si="9"/>
        <v>11.718743999999999</v>
      </c>
      <c r="G43" s="76">
        <f t="shared" si="5"/>
        <v>0.13413999999999998</v>
      </c>
      <c r="H43" s="76">
        <f t="shared" si="5"/>
        <v>0.77519999999999989</v>
      </c>
      <c r="I43" s="76">
        <f t="shared" si="5"/>
        <v>1.9E-2</v>
      </c>
      <c r="J43" s="76">
        <f t="shared" si="5"/>
        <v>4.5600000000000003E-4</v>
      </c>
      <c r="K43" s="76">
        <f t="shared" si="5"/>
        <v>1.9E-3</v>
      </c>
      <c r="L43" s="76">
        <f t="shared" si="5"/>
        <v>2.5611999999999999E-2</v>
      </c>
      <c r="M43" s="76">
        <f t="shared" si="5"/>
        <v>5.3960000000000001E-2</v>
      </c>
      <c r="N43" s="76">
        <f t="shared" si="5"/>
        <v>0</v>
      </c>
      <c r="O43" s="76">
        <f t="shared" si="5"/>
        <v>0</v>
      </c>
      <c r="P43" s="76">
        <f t="shared" si="5"/>
        <v>23.826000000000001</v>
      </c>
      <c r="Q43" s="76">
        <f t="shared" si="10"/>
        <v>45.03</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39</v>
      </c>
      <c r="B44" s="15">
        <v>38</v>
      </c>
      <c r="C44" s="76">
        <f t="shared" si="6"/>
        <v>155.79999999999998</v>
      </c>
      <c r="D44" s="76">
        <f t="shared" si="7"/>
        <v>64.074687999999995</v>
      </c>
      <c r="E44" s="76">
        <f t="shared" si="8"/>
        <v>10.302750000000001</v>
      </c>
      <c r="F44" s="76">
        <f t="shared" si="9"/>
        <v>11.718743999999999</v>
      </c>
      <c r="G44" s="76">
        <f t="shared" si="5"/>
        <v>0.13413999999999998</v>
      </c>
      <c r="H44" s="76">
        <f t="shared" si="5"/>
        <v>0.77519999999999989</v>
      </c>
      <c r="I44" s="76">
        <f t="shared" si="5"/>
        <v>1.9E-2</v>
      </c>
      <c r="J44" s="76">
        <f t="shared" si="5"/>
        <v>4.5600000000000003E-4</v>
      </c>
      <c r="K44" s="76">
        <f t="shared" si="5"/>
        <v>1.9E-3</v>
      </c>
      <c r="L44" s="76">
        <f t="shared" si="5"/>
        <v>2.5611999999999999E-2</v>
      </c>
      <c r="M44" s="76">
        <f t="shared" si="5"/>
        <v>5.3960000000000001E-2</v>
      </c>
      <c r="N44" s="76">
        <f t="shared" si="5"/>
        <v>0</v>
      </c>
      <c r="O44" s="76">
        <f t="shared" si="5"/>
        <v>0</v>
      </c>
      <c r="P44" s="76">
        <f t="shared" si="5"/>
        <v>23.826000000000001</v>
      </c>
      <c r="Q44" s="76">
        <f t="shared" si="10"/>
        <v>45.03</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16/17</v>
      </c>
      <c r="C57" s="8">
        <f t="shared" ref="C57:U57" si="13">D8</f>
        <v>18</v>
      </c>
      <c r="D57" s="8">
        <f t="shared" si="13"/>
        <v>25</v>
      </c>
      <c r="E57" s="8">
        <f t="shared" si="13"/>
        <v>26</v>
      </c>
      <c r="F57" s="8">
        <f t="shared" si="13"/>
        <v>29</v>
      </c>
      <c r="G57" s="8">
        <f t="shared" si="13"/>
        <v>30</v>
      </c>
      <c r="H57" s="8">
        <f t="shared" si="13"/>
        <v>31</v>
      </c>
      <c r="I57" s="8">
        <f t="shared" si="13"/>
        <v>32</v>
      </c>
      <c r="J57" s="8">
        <f t="shared" si="13"/>
        <v>34</v>
      </c>
      <c r="K57" s="8">
        <f t="shared" si="13"/>
        <v>35</v>
      </c>
      <c r="L57" s="8">
        <f t="shared" si="13"/>
        <v>36</v>
      </c>
      <c r="M57" s="8">
        <f t="shared" si="13"/>
        <v>37</v>
      </c>
      <c r="N57" s="8">
        <f t="shared" si="13"/>
        <v>38</v>
      </c>
      <c r="O57" s="8">
        <f t="shared" si="13"/>
        <v>39</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0" t="s">
        <v>133</v>
      </c>
      <c r="B59" s="75">
        <f>VLOOKUP(C$14,Table24581112[],5,FALSE)</f>
        <v>6.2</v>
      </c>
      <c r="C59" s="75">
        <f>VLOOKUP(D$14,Table24581112[],5,FALSE)</f>
        <v>6.2</v>
      </c>
      <c r="D59" s="75">
        <f>VLOOKUP(E$14,Table24581112[],5,FALSE)</f>
        <v>6.2</v>
      </c>
      <c r="E59" s="75">
        <f>VLOOKUP(F$14,Table24581112[],5,FALSE)</f>
        <v>6.2</v>
      </c>
      <c r="F59" s="75">
        <f>VLOOKUP(G$14,Table24581112[],5,FALSE)</f>
        <v>6.2</v>
      </c>
      <c r="G59" s="75">
        <f>VLOOKUP(H$14,Table24581112[],5,FALSE)</f>
        <v>6.2</v>
      </c>
      <c r="H59" s="75">
        <f>VLOOKUP(I$14,Table24581112[],5,FALSE)</f>
        <v>6.2</v>
      </c>
      <c r="I59" s="75">
        <f>VLOOKUP(J$14,Table24581112[],5,FALSE)</f>
        <v>6.2</v>
      </c>
      <c r="J59" s="75">
        <f>VLOOKUP(K$14,Table24581112[],5,FALSE)</f>
        <v>6.2</v>
      </c>
      <c r="K59" s="75">
        <f>VLOOKUP(L$14,Table24581112[],5,FALSE)</f>
        <v>6.2</v>
      </c>
      <c r="L59" s="75">
        <f>VLOOKUP(M$14,Table24581112[],5,FALSE)</f>
        <v>6.2</v>
      </c>
      <c r="M59" s="75">
        <f>VLOOKUP(N$14,Table24581112[],5,FALSE)</f>
        <v>6.2</v>
      </c>
      <c r="N59" s="75">
        <f>VLOOKUP(O$14,Table24581112[],5,FALSE)</f>
        <v>6.2</v>
      </c>
      <c r="O59" s="75">
        <f>VLOOKUP(P$14,Table24581112[],5,FALSE)</f>
        <v>6.2</v>
      </c>
      <c r="P59" s="75" t="e">
        <f>VLOOKUP(Q$14,Table24581112[],5,FALSE)</f>
        <v>#N/A</v>
      </c>
      <c r="Q59" s="75" t="e">
        <f>VLOOKUP(R$14,Table24581112[],5,FALSE)</f>
        <v>#N/A</v>
      </c>
      <c r="R59" s="75" t="e">
        <f>VLOOKUP(S$14,Table24581112[],5,FALSE)</f>
        <v>#N/A</v>
      </c>
      <c r="S59" s="75" t="e">
        <f>VLOOKUP(T$14,Table24581112[],5,FALSE)</f>
        <v>#N/A</v>
      </c>
      <c r="T59" s="75" t="e">
        <f>VLOOKUP(U$14,Table24581112[],5,FALSE)</f>
        <v>#N/A</v>
      </c>
      <c r="U59" s="75" t="e">
        <f>VLOOKUP(V$14,Table24581112[],5,FALSE)</f>
        <v>#N/A</v>
      </c>
    </row>
    <row r="60" spans="1:35" s="19" customFormat="1" ht="13" x14ac:dyDescent="0.3">
      <c r="A60" s="110" t="s">
        <v>4</v>
      </c>
      <c r="B60" s="75">
        <f>C10</f>
        <v>6.2</v>
      </c>
      <c r="C60" s="75">
        <f t="shared" ref="C60:U60" si="14">D10</f>
        <v>5.9</v>
      </c>
      <c r="D60" s="75">
        <f t="shared" si="14"/>
        <v>5.5</v>
      </c>
      <c r="E60" s="75">
        <f t="shared" si="14"/>
        <v>5.9</v>
      </c>
      <c r="F60" s="75">
        <f t="shared" si="14"/>
        <v>6.6</v>
      </c>
      <c r="G60" s="75">
        <f t="shared" si="14"/>
        <v>6.1</v>
      </c>
      <c r="H60" s="75">
        <f t="shared" si="14"/>
        <v>6.4</v>
      </c>
      <c r="I60" s="75">
        <f t="shared" si="14"/>
        <v>6.4</v>
      </c>
      <c r="J60" s="75">
        <f t="shared" si="14"/>
        <v>6.4</v>
      </c>
      <c r="K60" s="75">
        <f t="shared" si="14"/>
        <v>6.2</v>
      </c>
      <c r="L60" s="75">
        <f t="shared" si="14"/>
        <v>6.4</v>
      </c>
      <c r="M60" s="75">
        <f t="shared" si="14"/>
        <v>6.5</v>
      </c>
      <c r="N60" s="75">
        <f t="shared" si="14"/>
        <v>6.6</v>
      </c>
      <c r="O60" s="75">
        <f t="shared" si="14"/>
        <v>6.8</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38</v>
      </c>
      <c r="C62" s="76">
        <f>B32</f>
        <v>38</v>
      </c>
      <c r="D62" s="76">
        <f>B33</f>
        <v>38</v>
      </c>
      <c r="E62" s="76">
        <f>B34</f>
        <v>38</v>
      </c>
      <c r="F62" s="76">
        <f>B35</f>
        <v>38</v>
      </c>
      <c r="G62" s="76">
        <f>B36</f>
        <v>38</v>
      </c>
      <c r="H62" s="76">
        <f>B37</f>
        <v>38</v>
      </c>
      <c r="I62" s="76">
        <f>B38</f>
        <v>38</v>
      </c>
      <c r="J62" s="76">
        <f>B39</f>
        <v>38</v>
      </c>
      <c r="K62" s="76">
        <f>B40</f>
        <v>38</v>
      </c>
      <c r="L62" s="76">
        <f>B41</f>
        <v>38</v>
      </c>
      <c r="M62" s="76">
        <f>B42</f>
        <v>38</v>
      </c>
      <c r="N62" s="76">
        <f>B43</f>
        <v>38</v>
      </c>
      <c r="O62" s="76">
        <f>B44</f>
        <v>38</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0</v>
      </c>
      <c r="C64" s="76">
        <f t="shared" ref="C64:U64" si="17">(C59-C60)*C61</f>
        <v>1.7999999999999989</v>
      </c>
      <c r="D64" s="76">
        <f t="shared" si="17"/>
        <v>4.2000000000000011</v>
      </c>
      <c r="E64" s="76">
        <f t="shared" si="17"/>
        <v>1.7999999999999989</v>
      </c>
      <c r="F64" s="76">
        <f t="shared" si="17"/>
        <v>-2.3999999999999968</v>
      </c>
      <c r="G64" s="76">
        <f t="shared" si="17"/>
        <v>0.6000000000000032</v>
      </c>
      <c r="H64" s="76">
        <f t="shared" si="17"/>
        <v>-1.2000000000000011</v>
      </c>
      <c r="I64" s="76">
        <f t="shared" si="17"/>
        <v>-1.2000000000000011</v>
      </c>
      <c r="J64" s="76">
        <f t="shared" si="17"/>
        <v>-1.2000000000000011</v>
      </c>
      <c r="K64" s="76">
        <f t="shared" si="17"/>
        <v>0</v>
      </c>
      <c r="L64" s="76">
        <f t="shared" si="17"/>
        <v>-1.2000000000000011</v>
      </c>
      <c r="M64" s="76">
        <f t="shared" si="17"/>
        <v>-1.7999999999999989</v>
      </c>
      <c r="N64" s="76">
        <f t="shared" si="17"/>
        <v>-2.3999999999999968</v>
      </c>
      <c r="O64" s="76">
        <f t="shared" si="17"/>
        <v>-3.5999999999999979</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0</v>
      </c>
      <c r="C65" s="76">
        <f t="shared" ref="C65:U65" si="18">C63-C64</f>
        <v>-1.7999999999999989</v>
      </c>
      <c r="D65" s="76">
        <f t="shared" si="18"/>
        <v>-4.2000000000000011</v>
      </c>
      <c r="E65" s="76">
        <f t="shared" si="18"/>
        <v>-1.7999999999999989</v>
      </c>
      <c r="F65" s="76">
        <f t="shared" si="18"/>
        <v>2.3999999999999968</v>
      </c>
      <c r="G65" s="76">
        <f t="shared" si="18"/>
        <v>-0.6000000000000032</v>
      </c>
      <c r="H65" s="76">
        <f t="shared" si="18"/>
        <v>1.2000000000000011</v>
      </c>
      <c r="I65" s="76">
        <f t="shared" si="18"/>
        <v>1.2000000000000011</v>
      </c>
      <c r="J65" s="76">
        <f t="shared" si="18"/>
        <v>1.2000000000000011</v>
      </c>
      <c r="K65" s="76">
        <f t="shared" si="18"/>
        <v>0</v>
      </c>
      <c r="L65" s="76">
        <f t="shared" si="18"/>
        <v>1.2000000000000011</v>
      </c>
      <c r="M65" s="76">
        <f t="shared" si="18"/>
        <v>1.7999999999999989</v>
      </c>
      <c r="N65" s="76">
        <f t="shared" si="18"/>
        <v>2.3999999999999968</v>
      </c>
      <c r="O65" s="76">
        <f t="shared" si="18"/>
        <v>3.5999999999999979</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UNDER</v>
      </c>
      <c r="D66" s="77" t="str">
        <f t="shared" si="19"/>
        <v>UNDER</v>
      </c>
      <c r="E66" s="77" t="str">
        <f t="shared" si="19"/>
        <v>UNDER</v>
      </c>
      <c r="F66" s="77" t="str">
        <f t="shared" si="19"/>
        <v>OVER</v>
      </c>
      <c r="G66" s="77" t="str">
        <f t="shared" si="19"/>
        <v>UNDER</v>
      </c>
      <c r="H66" s="77" t="str">
        <f t="shared" si="19"/>
        <v>OVER</v>
      </c>
      <c r="I66" s="77" t="str">
        <f t="shared" si="19"/>
        <v>OVER</v>
      </c>
      <c r="J66" s="77" t="str">
        <f t="shared" si="19"/>
        <v>OVER</v>
      </c>
      <c r="K66" s="77" t="str">
        <f t="shared" si="19"/>
        <v>OVER</v>
      </c>
      <c r="L66" s="77" t="str">
        <f t="shared" si="19"/>
        <v>OVER</v>
      </c>
      <c r="M66" s="77" t="str">
        <f t="shared" si="19"/>
        <v>OVER</v>
      </c>
      <c r="N66" s="77" t="str">
        <f t="shared" si="19"/>
        <v>OVER</v>
      </c>
      <c r="O66" s="77" t="str">
        <f t="shared" si="19"/>
        <v>OVER</v>
      </c>
      <c r="P66" s="77" t="e">
        <f t="shared" si="19"/>
        <v>#N/A</v>
      </c>
      <c r="Q66" s="77" t="e">
        <f t="shared" si="19"/>
        <v>#N/A</v>
      </c>
      <c r="R66" s="77" t="e">
        <f t="shared" si="19"/>
        <v>#N/A</v>
      </c>
      <c r="S66" s="77" t="e">
        <f t="shared" si="19"/>
        <v>#N/A</v>
      </c>
      <c r="T66" s="77" t="e">
        <f t="shared" si="19"/>
        <v>#N/A</v>
      </c>
      <c r="U66" s="77" t="e">
        <f t="shared" si="19"/>
        <v>#N/A</v>
      </c>
    </row>
  </sheetData>
  <sheetProtection algorithmName="SHA-512" hashValue="i1LHcadkRSeCwKw17LHj6YnEJcnV68oxEAWOm75M5cnOCgyGwGZuA6+k7ke3hhHWNpu/IiUCnVNeaWXtsm2rzw==" saltValue="Zml9eWuNDbD+4BqQKWFlj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4" operator="equal">
      <formula>"DECREASE"</formula>
    </cfRule>
    <cfRule type="cellIs" dxfId="292" priority="35" operator="equal">
      <formula>"INCREASE"</formula>
    </cfRule>
  </conditionalFormatting>
  <conditionalFormatting sqref="B62:U66 B31:B50">
    <cfRule type="cellIs" dxfId="291" priority="33" operator="greaterThan">
      <formula>$B$51</formula>
    </cfRule>
  </conditionalFormatting>
  <conditionalFormatting sqref="C31:C50">
    <cfRule type="cellIs" dxfId="290" priority="32" operator="greaterThan">
      <formula>$C$51</formula>
    </cfRule>
  </conditionalFormatting>
  <conditionalFormatting sqref="C18:V18">
    <cfRule type="cellIs" dxfId="289" priority="31" operator="equal">
      <formula>0</formula>
    </cfRule>
  </conditionalFormatting>
  <conditionalFormatting sqref="C17:V17">
    <cfRule type="cellIs" dxfId="288" priority="30" operator="equal">
      <formula>0</formula>
    </cfRule>
  </conditionalFormatting>
  <conditionalFormatting sqref="C19:V19">
    <cfRule type="cellIs" dxfId="287" priority="29" operator="equal">
      <formula>0</formula>
    </cfRule>
  </conditionalFormatting>
  <conditionalFormatting sqref="G31:G50">
    <cfRule type="cellIs" dxfId="286" priority="28" operator="greaterThan">
      <formula>$G$51</formula>
    </cfRule>
  </conditionalFormatting>
  <conditionalFormatting sqref="H31:H50">
    <cfRule type="cellIs" dxfId="285" priority="27" operator="greaterThan">
      <formula>$H$51</formula>
    </cfRule>
  </conditionalFormatting>
  <conditionalFormatting sqref="I31:I50">
    <cfRule type="cellIs" dxfId="284" priority="26" operator="greaterThan">
      <formula>$I$51</formula>
    </cfRule>
  </conditionalFormatting>
  <conditionalFormatting sqref="K31:K50">
    <cfRule type="cellIs" dxfId="283" priority="25" operator="greaterThan">
      <formula>$K$51</formula>
    </cfRule>
  </conditionalFormatting>
  <conditionalFormatting sqref="L31:L50">
    <cfRule type="cellIs" dxfId="282" priority="24" operator="greaterThan">
      <formula>$L$51</formula>
    </cfRule>
  </conditionalFormatting>
  <conditionalFormatting sqref="M31:M50">
    <cfRule type="cellIs" dxfId="281" priority="23" operator="greaterThan">
      <formula>$M$51</formula>
    </cfRule>
  </conditionalFormatting>
  <conditionalFormatting sqref="P31:P50">
    <cfRule type="cellIs" dxfId="280" priority="22" operator="greaterThan">
      <formula>$P$51</formula>
    </cfRule>
  </conditionalFormatting>
  <conditionalFormatting sqref="R31:R50">
    <cfRule type="cellIs" dxfId="279" priority="21" operator="greaterThan">
      <formula>$R$51</formula>
    </cfRule>
  </conditionalFormatting>
  <conditionalFormatting sqref="S31:S50">
    <cfRule type="cellIs" dxfId="278" priority="20" operator="greaterThan">
      <formula>$S$51</formula>
    </cfRule>
  </conditionalFormatting>
  <conditionalFormatting sqref="T31:T50">
    <cfRule type="cellIs" dxfId="277" priority="19" operator="greaterThan">
      <formula>$T$51</formula>
    </cfRule>
  </conditionalFormatting>
  <conditionalFormatting sqref="U31:U50">
    <cfRule type="cellIs" dxfId="276" priority="18" operator="greaterThan">
      <formula>$U$51</formula>
    </cfRule>
  </conditionalFormatting>
  <conditionalFormatting sqref="C22:V22">
    <cfRule type="cellIs" dxfId="275" priority="17" operator="equal">
      <formula>0</formula>
    </cfRule>
  </conditionalFormatting>
  <conditionalFormatting sqref="C24:V24">
    <cfRule type="cellIs" dxfId="274" priority="15" operator="equal">
      <formula>"DECREASE"</formula>
    </cfRule>
    <cfRule type="cellIs" dxfId="273" priority="16" operator="equal">
      <formula>"INCREASE"</formula>
    </cfRule>
  </conditionalFormatting>
  <conditionalFormatting sqref="C23:V23">
    <cfRule type="cellIs" dxfId="272" priority="14" operator="equal">
      <formula>0</formula>
    </cfRule>
  </conditionalFormatting>
  <conditionalFormatting sqref="I1">
    <cfRule type="cellIs" dxfId="271" priority="13" operator="lessThan">
      <formula>5</formula>
    </cfRule>
  </conditionalFormatting>
  <conditionalFormatting sqref="C21:V21">
    <cfRule type="cellIs" dxfId="270" priority="10" operator="equal">
      <formula>0</formula>
    </cfRule>
  </conditionalFormatting>
  <conditionalFormatting sqref="B66:U66">
    <cfRule type="cellIs" dxfId="269" priority="8" operator="equal">
      <formula>"UNDER"</formula>
    </cfRule>
    <cfRule type="cellIs" dxfId="268" priority="9" operator="equal">
      <formula>"OVER"</formula>
    </cfRule>
  </conditionalFormatting>
  <conditionalFormatting sqref="I2">
    <cfRule type="cellIs" dxfId="267" priority="7" operator="greaterThan">
      <formula>5000.1</formula>
    </cfRule>
  </conditionalFormatting>
  <conditionalFormatting sqref="I3">
    <cfRule type="cellIs" dxfId="266" priority="6" operator="greaterThan">
      <formula>4.1</formula>
    </cfRule>
  </conditionalFormatting>
  <conditionalFormatting sqref="J31:J50">
    <cfRule type="cellIs" dxfId="265" priority="5" operator="greaterThan">
      <formula>$J$51</formula>
    </cfRule>
  </conditionalFormatting>
  <conditionalFormatting sqref="L3">
    <cfRule type="cellIs" dxfId="264" priority="1" operator="lessThan">
      <formula>30</formula>
    </cfRule>
    <cfRule type="cellIs" dxfId="263" priority="2" operator="greaterThanOrEqual">
      <formula>30</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50" zoomScaleNormal="50" workbookViewId="0">
      <selection activeCell="D25" sqref="D2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'Secanim sludge'!C1:D1</f>
        <v xml:space="preserve">PAN-015826 </v>
      </c>
      <c r="D1" s="141"/>
      <c r="E1" s="92" t="s">
        <v>45</v>
      </c>
      <c r="F1" s="38">
        <f>'Secanim sludge'!F1</f>
        <v>50</v>
      </c>
      <c r="G1" s="123" t="s">
        <v>43</v>
      </c>
      <c r="H1" s="124"/>
      <c r="I1" s="95">
        <v>6.96</v>
      </c>
      <c r="J1" s="127" t="s">
        <v>154</v>
      </c>
      <c r="K1" s="127"/>
      <c r="L1" s="96">
        <v>5746</v>
      </c>
      <c r="AB1" s="18"/>
      <c r="AC1" s="18"/>
      <c r="AD1" s="29" t="s">
        <v>127</v>
      </c>
      <c r="AE1" s="17"/>
      <c r="AF1" s="17"/>
      <c r="AG1" s="18"/>
      <c r="AH1" s="18"/>
      <c r="AI1" s="39" t="s">
        <v>79</v>
      </c>
      <c r="AJ1" s="40" t="s">
        <v>94</v>
      </c>
      <c r="AK1" s="41" t="s">
        <v>95</v>
      </c>
      <c r="AL1" s="42" t="s">
        <v>126</v>
      </c>
      <c r="AM1" s="42" t="s">
        <v>132</v>
      </c>
      <c r="AN1" s="42" t="s">
        <v>112</v>
      </c>
    </row>
    <row r="2" spans="1:41" ht="13" x14ac:dyDescent="0.3">
      <c r="A2" s="127" t="s">
        <v>87</v>
      </c>
      <c r="B2" s="127"/>
      <c r="C2" s="142" t="str">
        <f>'Secanim sludge'!C2:D2</f>
        <v>EPR/KP3594VE</v>
      </c>
      <c r="D2" s="143"/>
      <c r="E2" s="92" t="s">
        <v>109</v>
      </c>
      <c r="F2" s="95" t="s">
        <v>174</v>
      </c>
      <c r="G2" s="125" t="s">
        <v>110</v>
      </c>
      <c r="H2" s="126"/>
      <c r="I2" s="95">
        <v>887</v>
      </c>
      <c r="J2" s="127" t="s">
        <v>159</v>
      </c>
      <c r="K2" s="127"/>
      <c r="L2" s="96">
        <v>7.42</v>
      </c>
      <c r="AB2" s="29" t="s">
        <v>56</v>
      </c>
      <c r="AC2" s="17"/>
      <c r="AD2" s="29" t="s">
        <v>70</v>
      </c>
      <c r="AE2" s="17"/>
      <c r="AF2" s="17"/>
      <c r="AG2" s="43" t="s">
        <v>76</v>
      </c>
      <c r="AH2" s="18"/>
      <c r="AI2" s="44" t="s">
        <v>127</v>
      </c>
      <c r="AJ2" s="45">
        <v>0</v>
      </c>
      <c r="AK2" s="46">
        <v>0</v>
      </c>
      <c r="AL2" s="10">
        <v>0</v>
      </c>
      <c r="AM2" s="11">
        <v>0</v>
      </c>
      <c r="AN2" s="11">
        <v>0</v>
      </c>
    </row>
    <row r="3" spans="1:41" ht="13" x14ac:dyDescent="0.25">
      <c r="A3" s="123" t="s">
        <v>42</v>
      </c>
      <c r="B3" s="124"/>
      <c r="C3" s="142" t="str">
        <f>'Secanim sludge'!C3:D3</f>
        <v>Mr Richard Street</v>
      </c>
      <c r="D3" s="143"/>
      <c r="E3" s="92" t="s">
        <v>108</v>
      </c>
      <c r="F3" s="30" t="s">
        <v>104</v>
      </c>
      <c r="G3" s="123" t="s">
        <v>111</v>
      </c>
      <c r="H3" s="124"/>
      <c r="I3" s="95"/>
      <c r="J3" s="123" t="s">
        <v>155</v>
      </c>
      <c r="K3" s="124"/>
      <c r="L3" s="96">
        <f>(L1/(L2*10000))*100</f>
        <v>7.7439353099730459</v>
      </c>
      <c r="AB3" s="29" t="s">
        <v>57</v>
      </c>
      <c r="AC3" s="17"/>
      <c r="AD3" s="29" t="s">
        <v>71</v>
      </c>
      <c r="AE3" s="17"/>
      <c r="AF3" s="17"/>
      <c r="AG3" s="43" t="s">
        <v>77</v>
      </c>
      <c r="AH3" s="18"/>
      <c r="AI3" s="47" t="s">
        <v>114</v>
      </c>
      <c r="AJ3" s="48">
        <v>1.7</v>
      </c>
      <c r="AK3" s="49">
        <v>6</v>
      </c>
      <c r="AL3" s="50">
        <v>1</v>
      </c>
      <c r="AM3" s="11">
        <v>6.2</v>
      </c>
      <c r="AN3" s="11" t="s">
        <v>113</v>
      </c>
    </row>
    <row r="4" spans="1:41" ht="13" x14ac:dyDescent="0.25">
      <c r="A4" s="127" t="s">
        <v>0</v>
      </c>
      <c r="B4" s="127"/>
      <c r="C4" s="140" t="str">
        <f>'Secanim sludge'!C4:D4</f>
        <v>Brookhouse Farm, Hanmer, SY133EG</v>
      </c>
      <c r="D4" s="141"/>
      <c r="E4" s="93" t="s">
        <v>1</v>
      </c>
      <c r="F4" s="95" t="s">
        <v>175</v>
      </c>
      <c r="G4" s="123"/>
      <c r="H4" s="124"/>
      <c r="I4" s="38"/>
      <c r="J4" s="123"/>
      <c r="K4" s="124"/>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27" t="s">
        <v>47</v>
      </c>
      <c r="B5" s="127"/>
      <c r="C5" s="140" t="str">
        <f>'Secanim sludge'!C5:D5</f>
        <v xml:space="preserve">Owen Clee </v>
      </c>
      <c r="D5" s="141"/>
      <c r="E5" s="92"/>
      <c r="F5" s="38"/>
      <c r="G5" s="123"/>
      <c r="H5" s="124"/>
      <c r="I5" s="38"/>
      <c r="J5" s="123"/>
      <c r="K5" s="124"/>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27" t="s">
        <v>2</v>
      </c>
      <c r="B8" s="127"/>
      <c r="C8" s="59" t="str">
        <f>'Secanim sludge'!C8</f>
        <v>16/17</v>
      </c>
      <c r="D8" s="59">
        <f>'Secanim sludge'!D8</f>
        <v>18</v>
      </c>
      <c r="E8" s="59">
        <f>'Secanim sludge'!E8</f>
        <v>25</v>
      </c>
      <c r="F8" s="59">
        <f>'Secanim sludge'!F8</f>
        <v>26</v>
      </c>
      <c r="G8" s="59">
        <f>'Secanim sludge'!G8</f>
        <v>29</v>
      </c>
      <c r="H8" s="59">
        <f>'Secanim sludge'!H8</f>
        <v>30</v>
      </c>
      <c r="I8" s="59">
        <f>'Secanim sludge'!I8</f>
        <v>31</v>
      </c>
      <c r="J8" s="59">
        <f>'Secanim sludge'!J8</f>
        <v>32</v>
      </c>
      <c r="K8" s="59">
        <f>'Secanim sludge'!K8</f>
        <v>34</v>
      </c>
      <c r="L8" s="59">
        <f>'Secanim sludge'!L8</f>
        <v>35</v>
      </c>
      <c r="M8" s="59">
        <f>'Secanim sludge'!M8</f>
        <v>36</v>
      </c>
      <c r="N8" s="59">
        <f>'Secanim sludge'!N8</f>
        <v>37</v>
      </c>
      <c r="O8" s="59">
        <f>'Secanim sludge'!O8</f>
        <v>38</v>
      </c>
      <c r="P8" s="59">
        <f>'Secanim sludge'!P8</f>
        <v>39</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27" t="s">
        <v>3</v>
      </c>
      <c r="B9" s="127"/>
      <c r="C9" s="59" t="str">
        <f>'Secanim sludge'!C9</f>
        <v>Moderate</v>
      </c>
      <c r="D9" s="59" t="str">
        <f>'Secanim sludge'!D9</f>
        <v>Moderate</v>
      </c>
      <c r="E9" s="59" t="str">
        <f>'Secanim sludge'!E9</f>
        <v>Moderate</v>
      </c>
      <c r="F9" s="59" t="str">
        <f>'Secanim sludge'!F9</f>
        <v>Moderate</v>
      </c>
      <c r="G9" s="59" t="str">
        <f>'Secanim sludge'!G9</f>
        <v>Moderate</v>
      </c>
      <c r="H9" s="59" t="str">
        <f>'Secanim sludge'!H9</f>
        <v>Moderate</v>
      </c>
      <c r="I9" s="59" t="str">
        <f>'Secanim sludge'!I9</f>
        <v>Moderate</v>
      </c>
      <c r="J9" s="59" t="str">
        <f>'Secanim sludge'!J9</f>
        <v>Moderate</v>
      </c>
      <c r="K9" s="59" t="str">
        <f>'Secanim sludge'!K9</f>
        <v>Moderate</v>
      </c>
      <c r="L9" s="59" t="str">
        <f>'Secanim sludge'!L9</f>
        <v>Moderate</v>
      </c>
      <c r="M9" s="59" t="str">
        <f>'Secanim sludge'!M9</f>
        <v>Moderate</v>
      </c>
      <c r="N9" s="59" t="str">
        <f>'Secanim sludge'!N9</f>
        <v>Moderate</v>
      </c>
      <c r="O9" s="59" t="str">
        <f>'Secanim sludge'!O9</f>
        <v>Moderate</v>
      </c>
      <c r="P9" s="59" t="str">
        <f>'Secanim sludge'!P9</f>
        <v>Moderate</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27" t="s">
        <v>4</v>
      </c>
      <c r="B10" s="127"/>
      <c r="C10" s="59">
        <f>'Secanim sludge'!C10</f>
        <v>6.2</v>
      </c>
      <c r="D10" s="59">
        <f>'Secanim sludge'!D10</f>
        <v>5.9</v>
      </c>
      <c r="E10" s="59">
        <f>'Secanim sludge'!E10</f>
        <v>5.5</v>
      </c>
      <c r="F10" s="59">
        <f>'Secanim sludge'!F10</f>
        <v>5.9</v>
      </c>
      <c r="G10" s="59">
        <f>'Secanim sludge'!G10</f>
        <v>6.6</v>
      </c>
      <c r="H10" s="59">
        <f>'Secanim sludge'!H10</f>
        <v>6.1</v>
      </c>
      <c r="I10" s="59">
        <f>'Secanim sludge'!I10</f>
        <v>6.4</v>
      </c>
      <c r="J10" s="59">
        <f>'Secanim sludge'!J10</f>
        <v>6.4</v>
      </c>
      <c r="K10" s="59">
        <f>'Secanim sludge'!K10</f>
        <v>6.4</v>
      </c>
      <c r="L10" s="59">
        <f>'Secanim sludge'!L10</f>
        <v>6.2</v>
      </c>
      <c r="M10" s="59">
        <f>'Secanim sludge'!M10</f>
        <v>6.4</v>
      </c>
      <c r="N10" s="59">
        <f>'Secanim sludge'!N10</f>
        <v>6.5</v>
      </c>
      <c r="O10" s="59">
        <f>'Secanim sludge'!O10</f>
        <v>6.6</v>
      </c>
      <c r="P10" s="59">
        <f>'Secanim sludge'!P10</f>
        <v>6.8</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27" t="s">
        <v>5</v>
      </c>
      <c r="B11" s="127"/>
      <c r="C11" s="59">
        <f>'Secanim sludge'!C11</f>
        <v>2</v>
      </c>
      <c r="D11" s="59">
        <f>'Secanim sludge'!D11</f>
        <v>2</v>
      </c>
      <c r="E11" s="59">
        <f>'Secanim sludge'!E11</f>
        <v>1</v>
      </c>
      <c r="F11" s="59">
        <f>'Secanim sludge'!F11</f>
        <v>3</v>
      </c>
      <c r="G11" s="59">
        <f>'Secanim sludge'!G11</f>
        <v>3</v>
      </c>
      <c r="H11" s="59">
        <f>'Secanim sludge'!H11</f>
        <v>3</v>
      </c>
      <c r="I11" s="59">
        <f>'Secanim sludge'!I11</f>
        <v>2</v>
      </c>
      <c r="J11" s="59">
        <f>'Secanim sludge'!J11</f>
        <v>2</v>
      </c>
      <c r="K11" s="59">
        <f>'Secanim sludge'!K11</f>
        <v>4</v>
      </c>
      <c r="L11" s="59">
        <f>'Secanim sludge'!L11</f>
        <v>1</v>
      </c>
      <c r="M11" s="59">
        <f>'Secanim sludge'!M11</f>
        <v>2</v>
      </c>
      <c r="N11" s="59">
        <f>'Secanim sludge'!N11</f>
        <v>3</v>
      </c>
      <c r="O11" s="59">
        <f>'Secanim sludge'!O11</f>
        <v>3</v>
      </c>
      <c r="P11" s="59">
        <f>'Secanim sludge'!P11</f>
        <v>3</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27" t="s">
        <v>6</v>
      </c>
      <c r="B12" s="127"/>
      <c r="C12" s="59">
        <f>'Secanim sludge'!C12</f>
        <v>1</v>
      </c>
      <c r="D12" s="59">
        <f>'Secanim sludge'!D12</f>
        <v>2</v>
      </c>
      <c r="E12" s="59">
        <f>'Secanim sludge'!E12</f>
        <v>0</v>
      </c>
      <c r="F12" s="59">
        <f>'Secanim sludge'!F12</f>
        <v>1</v>
      </c>
      <c r="G12" s="59">
        <f>'Secanim sludge'!G12</f>
        <v>4</v>
      </c>
      <c r="H12" s="59">
        <f>'Secanim sludge'!H12</f>
        <v>1</v>
      </c>
      <c r="I12" s="59">
        <f>'Secanim sludge'!I12</f>
        <v>2</v>
      </c>
      <c r="J12" s="59">
        <f>'Secanim sludge'!J12</f>
        <v>2</v>
      </c>
      <c r="K12" s="59">
        <f>'Secanim sludge'!K12</f>
        <v>2</v>
      </c>
      <c r="L12" s="59">
        <f>'Secanim sludge'!L12</f>
        <v>1</v>
      </c>
      <c r="M12" s="59">
        <f>'Secanim sludge'!M12</f>
        <v>1</v>
      </c>
      <c r="N12" s="59">
        <f>'Secanim sludge'!N12</f>
        <v>2</v>
      </c>
      <c r="O12" s="59">
        <f>'Secanim sludge'!O12</f>
        <v>2</v>
      </c>
      <c r="P12" s="59">
        <f>'Secanim sludge'!P12</f>
        <v>2</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27" t="s">
        <v>7</v>
      </c>
      <c r="B13" s="127"/>
      <c r="C13" s="59">
        <f>'Secanim sludge'!C13</f>
        <v>3</v>
      </c>
      <c r="D13" s="59">
        <f>'Secanim sludge'!D13</f>
        <v>3</v>
      </c>
      <c r="E13" s="59">
        <f>'Secanim sludge'!E13</f>
        <v>2</v>
      </c>
      <c r="F13" s="59">
        <f>'Secanim sludge'!F13</f>
        <v>2</v>
      </c>
      <c r="G13" s="59">
        <f>'Secanim sludge'!G13</f>
        <v>4</v>
      </c>
      <c r="H13" s="59">
        <f>'Secanim sludge'!H13</f>
        <v>4</v>
      </c>
      <c r="I13" s="59">
        <f>'Secanim sludge'!I13</f>
        <v>4</v>
      </c>
      <c r="J13" s="59">
        <f>'Secanim sludge'!J13</f>
        <v>3</v>
      </c>
      <c r="K13" s="59">
        <f>'Secanim sludge'!K13</f>
        <v>4</v>
      </c>
      <c r="L13" s="59">
        <f>'Secanim sludge'!L13</f>
        <v>3</v>
      </c>
      <c r="M13" s="59">
        <f>'Secanim sludge'!M13</f>
        <v>4</v>
      </c>
      <c r="N13" s="59">
        <f>'Secanim sludge'!N13</f>
        <v>3</v>
      </c>
      <c r="O13" s="59">
        <f>'Secanim sludge'!O13</f>
        <v>3</v>
      </c>
      <c r="P13" s="59">
        <f>'Secanim sludge'!P13</f>
        <v>4</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6" t="s">
        <v>8</v>
      </c>
      <c r="B14" s="136"/>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t="str">
        <f>'Secanim sludge'!H14</f>
        <v xml:space="preserve">Grass Silage (25% DM) </v>
      </c>
      <c r="I14" s="101" t="str">
        <f>'Secanim sludge'!I14</f>
        <v xml:space="preserve">Grass Silage (25% DM) </v>
      </c>
      <c r="J14" s="101" t="str">
        <f>'Secanim sludge'!J14</f>
        <v xml:space="preserve">Grass Silage (25% DM) </v>
      </c>
      <c r="K14" s="101" t="str">
        <f>'Secanim sludge'!K14</f>
        <v xml:space="preserve">Grass Silage (25% DM) </v>
      </c>
      <c r="L14" s="101" t="str">
        <f>'Secanim sludge'!L14</f>
        <v xml:space="preserve">Grass Silage (25% DM) </v>
      </c>
      <c r="M14" s="101" t="str">
        <f>'Secanim sludge'!M14</f>
        <v xml:space="preserve">Grass Silage (25% DM) </v>
      </c>
      <c r="N14" s="101" t="str">
        <f>'Secanim sludge'!N14</f>
        <v xml:space="preserve">Grass Silage (25% DM) </v>
      </c>
      <c r="O14" s="101" t="str">
        <f>'Secanim sludge'!O14</f>
        <v xml:space="preserve">Grass Silage (25% DM) </v>
      </c>
      <c r="P14" s="101" t="str">
        <f>'Secanim sludge'!P14</f>
        <v xml:space="preserve">Grass Silage (25% DM) </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5" t="s">
        <v>9</v>
      </c>
      <c r="B15" s="135"/>
      <c r="C15" s="59">
        <f>'Secanim sludge'!C15</f>
        <v>38</v>
      </c>
      <c r="D15" s="59">
        <f>'Secanim sludge'!D15</f>
        <v>38</v>
      </c>
      <c r="E15" s="59">
        <f>'Secanim sludge'!E15</f>
        <v>38</v>
      </c>
      <c r="F15" s="59">
        <f>'Secanim sludge'!F15</f>
        <v>38</v>
      </c>
      <c r="G15" s="59">
        <f>'Secanim sludge'!G15</f>
        <v>38</v>
      </c>
      <c r="H15" s="59">
        <f>'Secanim sludge'!H15</f>
        <v>38</v>
      </c>
      <c r="I15" s="59">
        <f>'Secanim sludge'!I15</f>
        <v>38</v>
      </c>
      <c r="J15" s="59">
        <f>'Secanim sludge'!J15</f>
        <v>38</v>
      </c>
      <c r="K15" s="59">
        <f>'Secanim sludge'!K15</f>
        <v>38</v>
      </c>
      <c r="L15" s="59">
        <f>'Secanim sludge'!L15</f>
        <v>38</v>
      </c>
      <c r="M15" s="59">
        <f>'Secanim sludge'!M15</f>
        <v>38</v>
      </c>
      <c r="N15" s="59">
        <f>'Secanim sludge'!N15</f>
        <v>38</v>
      </c>
      <c r="O15" s="59">
        <f>'Secanim sludge'!O15</f>
        <v>38</v>
      </c>
      <c r="P15" s="59">
        <f>'Secanim sludge'!P15</f>
        <v>38</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7" t="s">
        <v>44</v>
      </c>
      <c r="B16" s="137"/>
      <c r="C16" s="102" t="str">
        <f>'Secanim sludge'!C16</f>
        <v>Medium/Clay</v>
      </c>
      <c r="D16" s="102" t="str">
        <f>'Secanim sludge'!D16</f>
        <v>Medium/Clay</v>
      </c>
      <c r="E16" s="102" t="str">
        <f>'Secanim sludge'!E16</f>
        <v>Medium/Clay</v>
      </c>
      <c r="F16" s="102" t="str">
        <f>'Secanim sludge'!F16</f>
        <v>Medium/Clay</v>
      </c>
      <c r="G16" s="102" t="str">
        <f>'Secanim sludge'!G16</f>
        <v>Medium/Clay</v>
      </c>
      <c r="H16" s="102" t="str">
        <f>'Secanim sludge'!H16</f>
        <v>Medium/Clay</v>
      </c>
      <c r="I16" s="102" t="str">
        <f>'Secanim sludge'!I16</f>
        <v>Medium/Clay</v>
      </c>
      <c r="J16" s="102" t="str">
        <f>'Secanim sludge'!J16</f>
        <v>Medium/Clay</v>
      </c>
      <c r="K16" s="102" t="str">
        <f>'Secanim sludge'!K16</f>
        <v>Medium/Clay</v>
      </c>
      <c r="L16" s="102" t="str">
        <f>'Secanim sludge'!L16</f>
        <v>Medium/Clay</v>
      </c>
      <c r="M16" s="102" t="str">
        <f>'Secanim sludge'!M16</f>
        <v>Medium/Clay</v>
      </c>
      <c r="N16" s="102" t="str">
        <f>'Secanim sludge'!N16</f>
        <v>Medium/Clay</v>
      </c>
      <c r="O16" s="102" t="str">
        <f>'Secanim sludge'!O16</f>
        <v>Medium/Clay</v>
      </c>
      <c r="P16" s="102" t="str">
        <f>'Secanim sludge'!P16</f>
        <v>Medium/Clay</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33" t="s">
        <v>69</v>
      </c>
      <c r="B17" s="13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31" t="s">
        <v>23</v>
      </c>
      <c r="B18" s="132"/>
      <c r="C18" s="16">
        <f>$D31</f>
        <v>64.439873399999996</v>
      </c>
      <c r="D18" s="16">
        <f>$D32</f>
        <v>64.439873399999996</v>
      </c>
      <c r="E18" s="16">
        <f>$D33</f>
        <v>64.439873399999996</v>
      </c>
      <c r="F18" s="16">
        <f>$D34</f>
        <v>64.439873399999996</v>
      </c>
      <c r="G18" s="16">
        <f>$D35</f>
        <v>64.439873399999996</v>
      </c>
      <c r="H18" s="16">
        <f>$D36</f>
        <v>64.439873399999996</v>
      </c>
      <c r="I18" s="16">
        <f>$D37</f>
        <v>64.439873399999996</v>
      </c>
      <c r="J18" s="16">
        <f>$D38</f>
        <v>64.439873399999996</v>
      </c>
      <c r="K18" s="16">
        <f>$D39</f>
        <v>64.439873399999996</v>
      </c>
      <c r="L18" s="16">
        <f>$D40</f>
        <v>64.439873399999996</v>
      </c>
      <c r="M18" s="16">
        <f>$D41</f>
        <v>64.439873399999996</v>
      </c>
      <c r="N18" s="16">
        <f>$D42</f>
        <v>64.439873399999996</v>
      </c>
      <c r="O18" s="16">
        <f>$D43</f>
        <v>64.439873399999996</v>
      </c>
      <c r="P18" s="16">
        <f>$D44</f>
        <v>64.439873399999996</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31" t="s">
        <v>90</v>
      </c>
      <c r="B19" s="132"/>
      <c r="C19" s="16">
        <f>C18-C17</f>
        <v>-0.16012659999999812</v>
      </c>
      <c r="D19" s="16">
        <f t="shared" ref="D19:V19" si="1">D18-D17</f>
        <v>-0.16012659999999812</v>
      </c>
      <c r="E19" s="16">
        <f t="shared" si="1"/>
        <v>-0.16012659999999812</v>
      </c>
      <c r="F19" s="16">
        <f t="shared" si="1"/>
        <v>-0.16012659999999812</v>
      </c>
      <c r="G19" s="16">
        <f t="shared" si="1"/>
        <v>-0.16012659999999812</v>
      </c>
      <c r="H19" s="16">
        <f t="shared" si="1"/>
        <v>-0.16012659999999812</v>
      </c>
      <c r="I19" s="16">
        <f t="shared" si="1"/>
        <v>-0.16012659999999812</v>
      </c>
      <c r="J19" s="16">
        <f t="shared" si="1"/>
        <v>-0.16012659999999812</v>
      </c>
      <c r="K19" s="16">
        <f t="shared" si="1"/>
        <v>-0.16012659999999812</v>
      </c>
      <c r="L19" s="16">
        <f t="shared" si="1"/>
        <v>-0.16012659999999812</v>
      </c>
      <c r="M19" s="16">
        <f t="shared" si="1"/>
        <v>-0.16012659999999812</v>
      </c>
      <c r="N19" s="16">
        <f t="shared" si="1"/>
        <v>-0.16012659999999812</v>
      </c>
      <c r="O19" s="16">
        <f t="shared" si="1"/>
        <v>-0.16012659999999812</v>
      </c>
      <c r="P19" s="16">
        <f t="shared" si="1"/>
        <v>-0.16012659999999812</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9" t="s">
        <v>91</v>
      </c>
      <c r="B20" s="13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33" t="s">
        <v>88</v>
      </c>
      <c r="B21" s="13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31" t="s">
        <v>89</v>
      </c>
      <c r="B22" s="132"/>
      <c r="C22" s="16">
        <f>$E31</f>
        <v>9.9848469000000026</v>
      </c>
      <c r="D22" s="16">
        <f>$E32</f>
        <v>9.9848469000000026</v>
      </c>
      <c r="E22" s="16">
        <f>$E33</f>
        <v>9.9848469000000026</v>
      </c>
      <c r="F22" s="16">
        <f>$E34</f>
        <v>9.9848469000000026</v>
      </c>
      <c r="G22" s="16">
        <f>$E35</f>
        <v>9.9848469000000026</v>
      </c>
      <c r="H22" s="16">
        <f>$E36</f>
        <v>9.9848469000000026</v>
      </c>
      <c r="I22" s="16">
        <f>$E37</f>
        <v>9.9848469000000026</v>
      </c>
      <c r="J22" s="16">
        <f>$E38</f>
        <v>9.9848469000000026</v>
      </c>
      <c r="K22" s="16">
        <f>$E39</f>
        <v>9.9848469000000026</v>
      </c>
      <c r="L22" s="16">
        <f>$E40</f>
        <v>9.9848469000000026</v>
      </c>
      <c r="M22" s="16">
        <f>$E41</f>
        <v>9.9848469000000026</v>
      </c>
      <c r="N22" s="16">
        <f>$E42</f>
        <v>9.9848469000000026</v>
      </c>
      <c r="O22" s="16">
        <f>$E43</f>
        <v>9.9848469000000026</v>
      </c>
      <c r="P22" s="16">
        <f>$E44</f>
        <v>9.9848469000000026</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31" t="s">
        <v>92</v>
      </c>
      <c r="B23" s="132"/>
      <c r="C23" s="16">
        <f>C22-C21</f>
        <v>-218.01515309999999</v>
      </c>
      <c r="D23" s="16">
        <f t="shared" ref="D23:V23" si="3">D22-D21</f>
        <v>-218.01515309999999</v>
      </c>
      <c r="E23" s="16">
        <f t="shared" si="3"/>
        <v>-218.01515309999999</v>
      </c>
      <c r="F23" s="16">
        <f t="shared" si="3"/>
        <v>-218.01515309999999</v>
      </c>
      <c r="G23" s="16">
        <f t="shared" si="3"/>
        <v>-218.01515309999999</v>
      </c>
      <c r="H23" s="16">
        <f t="shared" si="3"/>
        <v>-218.01515309999999</v>
      </c>
      <c r="I23" s="16">
        <f t="shared" si="3"/>
        <v>-218.01515309999999</v>
      </c>
      <c r="J23" s="16">
        <f t="shared" si="3"/>
        <v>-218.01515309999999</v>
      </c>
      <c r="K23" s="16">
        <f t="shared" si="3"/>
        <v>-218.01515309999999</v>
      </c>
      <c r="L23" s="16">
        <f t="shared" si="3"/>
        <v>-218.01515309999999</v>
      </c>
      <c r="M23" s="16">
        <f t="shared" si="3"/>
        <v>-218.01515309999999</v>
      </c>
      <c r="N23" s="16">
        <f t="shared" si="3"/>
        <v>-218.01515309999999</v>
      </c>
      <c r="O23" s="16">
        <f t="shared" si="3"/>
        <v>-218.01515309999999</v>
      </c>
      <c r="P23" s="16">
        <f t="shared" si="3"/>
        <v>-218.01515309999999</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9" t="s">
        <v>93</v>
      </c>
      <c r="B24" s="13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57</v>
      </c>
      <c r="D27" s="106" t="s">
        <v>57</v>
      </c>
      <c r="E27" s="106" t="s">
        <v>57</v>
      </c>
      <c r="F27" s="106" t="s">
        <v>57</v>
      </c>
      <c r="G27" s="106" t="s">
        <v>55</v>
      </c>
      <c r="H27" s="106" t="s">
        <v>55</v>
      </c>
      <c r="I27" s="106" t="s">
        <v>55</v>
      </c>
      <c r="J27" s="106" t="s">
        <v>55</v>
      </c>
      <c r="K27" s="106" t="s">
        <v>55</v>
      </c>
      <c r="L27" s="106" t="s">
        <v>55</v>
      </c>
      <c r="M27" s="106" t="s">
        <v>55</v>
      </c>
      <c r="N27" s="106"/>
      <c r="O27" s="106"/>
      <c r="P27" s="106" t="s">
        <v>57</v>
      </c>
      <c r="Q27" s="106" t="s">
        <v>57</v>
      </c>
      <c r="R27" s="106"/>
      <c r="S27" s="106"/>
      <c r="T27" s="106"/>
      <c r="U27" s="106"/>
    </row>
    <row r="28" spans="1:40" s="56" customFormat="1" x14ac:dyDescent="0.35">
      <c r="A28" s="107"/>
      <c r="B28" s="23">
        <v>9.0500000000000007</v>
      </c>
      <c r="C28" s="15">
        <v>7.42</v>
      </c>
      <c r="D28" s="15">
        <v>1.48</v>
      </c>
      <c r="E28" s="15">
        <v>0.436</v>
      </c>
      <c r="F28" s="15">
        <v>0.156</v>
      </c>
      <c r="G28" s="15">
        <v>105</v>
      </c>
      <c r="H28" s="15">
        <v>229</v>
      </c>
      <c r="I28" s="15">
        <v>3.29</v>
      </c>
      <c r="J28" s="15">
        <v>0.1</v>
      </c>
      <c r="K28" s="15">
        <v>0.1</v>
      </c>
      <c r="L28" s="15">
        <v>20.2</v>
      </c>
      <c r="M28" s="15">
        <v>70.400000000000006</v>
      </c>
      <c r="N28" s="15"/>
      <c r="O28" s="15"/>
      <c r="P28" s="15">
        <v>0.72399999999999998</v>
      </c>
      <c r="Q28" s="15">
        <v>1.25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16/17</v>
      </c>
      <c r="B31" s="15">
        <v>21</v>
      </c>
      <c r="C31" s="76">
        <f>IF(C$27="%w/w SAR",((C$28*10)*$B31),IF(C$27="%w/w DM",(((C$28*10)*($B$28/100))*$B31),IF(C$27="kg/t SAR",(C$28*$B31),IF(C$27="kg/t DM",((C$28*($B$28/100))*$B31),IF(C$27="mg/kg SAR",((C$28*0.001)*$B31),IF(C$27="mg/kg DM",(((C$28*0.001)*($B$28/100))*$B31),0))))))</f>
        <v>141.01710000000003</v>
      </c>
      <c r="D31" s="76">
        <f>(IF(D$27="%w/w SAR",((D$28*10)*$B31),IF(D$27="%w/w DM",(((D$28*10)*($B$28/100))*$B31),IF(D$27="kg/t SAR",(D$28*$B31),IF(D$27="kg/t DM",((D$28*($B$28/100))*$B31),IF(D$27="mg/kg SAR",((D$28*0.001)*$B31),IF(D$27="mg/kg DM",(((D$28*0.001)*($B$28/100))*$B31),"0")))))))*2.291</f>
        <v>64.439873399999996</v>
      </c>
      <c r="E31" s="76">
        <f>(IF(E$27="%w/w SAR",((E$28*10)*$B31),IF(E$27="%w/w DM",(((E$28*10)*($B$28/100))*$B31),IF(E$27="kg/t SAR",(E$28*$B31),IF(E$27="kg/t DM",((E$28*($B$28/100))*$B31),IF(E$27="mg/kg SAR",((E$28*0.001)*$B31),IF(E$27="mg/kg DM",(((E$28*0.001)*($B$28/100))*$B31),"0")))))))*1.205</f>
        <v>9.9848469000000026</v>
      </c>
      <c r="F31" s="76">
        <f>(IF(F$27="%w/w SAR",((F$28*10)*$B31),IF(F$27="%w/w DM",(((F$28*10)*($B$28/100))*$B31),IF(F$27="kg/t SAR",(F$28*$B31),IF(F$27="kg/t DM",((F$28*($B$28/100))*$B31),IF(F$27="mg/kg SAR",((F$28*0.001)*$B31),IF(F$27="mg/kg DM",(((F$28*0.001)*($B$28/100))*$B31),"0")))))))*1.658</f>
        <v>4.9156052400000005</v>
      </c>
      <c r="G31" s="76">
        <f t="shared" ref="G31:P46" si="5">IF(G$27="%w/w SAR",((G$28*10)*$B31),IF(G$27="%w/w DM",(((G$28*10)*($B$28/100))*$B31),IF(G$27="kg/t SAR",(G$28*$B31),IF(G$27="kg/t DM",((G$28*($B$28/100))*$B31),IF(G$27="mg/kg SAR",((G$28*0.001)*$B31),IF(G$27="mg/kg DM",(((G$28*0.001)*($B$28/100))*$B31),0))))))</f>
        <v>0.19955250000000002</v>
      </c>
      <c r="H31" s="76">
        <f t="shared" si="5"/>
        <v>0.43521450000000006</v>
      </c>
      <c r="I31" s="76">
        <f t="shared" si="5"/>
        <v>6.2526450000000003E-3</v>
      </c>
      <c r="J31" s="76">
        <f t="shared" si="5"/>
        <v>1.9005000000000004E-4</v>
      </c>
      <c r="K31" s="76">
        <f t="shared" si="5"/>
        <v>1.9005000000000004E-4</v>
      </c>
      <c r="L31" s="76">
        <f t="shared" si="5"/>
        <v>3.8390100000000003E-2</v>
      </c>
      <c r="M31" s="76">
        <f t="shared" si="5"/>
        <v>0.13379520000000003</v>
      </c>
      <c r="N31" s="76">
        <f t="shared" si="5"/>
        <v>0</v>
      </c>
      <c r="O31" s="76">
        <f t="shared" si="5"/>
        <v>0</v>
      </c>
      <c r="P31" s="76">
        <f t="shared" si="5"/>
        <v>13.759620000000004</v>
      </c>
      <c r="Q31" s="76">
        <f>(IF(Q$27="%w/w SAR",((Q$28*10)*$B31),IF(Q$27="%w/w DM",(((Q$28*10)*($B$28/100))*$B31),IF(Q$27="kg/t SAR",(Q$28*$B31),IF(Q$27="kg/t DM",((Q$28*($B$28/100))*$B31),IF(Q$27="mg/kg SAR",((Q$28*0.001)*$B31),IF(Q$27="mg/kg DM",(((Q$28*0.001)*($B$28/100))*$B31),0)))))))*2.5</f>
        <v>59.390625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18</v>
      </c>
      <c r="B32" s="15">
        <v>21</v>
      </c>
      <c r="C32" s="76">
        <f t="shared" ref="C32:C50" si="6">IF(C$27="%w/w SAR",((C$28*10)*$B32),IF(C$27="%w/w DM",(((C$28*10)*($B$28/100))*$B32),IF(C$27="kg/t SAR",(C$28*$B32),IF(C$27="kg/t DM",((C$28*($B$28/100))*$B32),IF(C$27="mg/kg SAR",((C$28*0.001)*$B32),IF(C$27="mg/kg DM",(((C$28*0.001)*($B$28/100))*$B32),0))))))</f>
        <v>141.01710000000003</v>
      </c>
      <c r="D32" s="76">
        <f t="shared" ref="D32:D50" si="7">(IF(D$27="%w/w SAR",((D$28*10)*$B32),IF(D$27="%w/w DM",(((D$28*10)*($B$28/100))*$B32),IF(D$27="kg/t SAR",(D$28*$B32),IF(D$27="kg/t DM",((D$28*($B$28/100))*$B32),IF(D$27="mg/kg SAR",((D$28*0.001)*$B32),IF(D$27="mg/kg DM",(((D$28*0.001)*($B$28/100))*$B32),"0")))))))*2.291</f>
        <v>64.439873399999996</v>
      </c>
      <c r="E32" s="76">
        <f t="shared" ref="E32:E50" si="8">(IF(E$27="%w/w SAR",((E$28*10)*$B32),IF(E$27="%w/w DM",(((E$28*10)*($B$28/100))*$B32),IF(E$27="kg/t SAR",(E$28*$B32),IF(E$27="kg/t DM",((E$28*($B$28/100))*$B32),IF(E$27="mg/kg SAR",((E$28*0.001)*$B32),IF(E$27="mg/kg DM",(((E$28*0.001)*($B$28/100))*$B32),"0")))))))*1.205</f>
        <v>9.9848469000000026</v>
      </c>
      <c r="F32" s="76">
        <f t="shared" ref="F32:F50" si="9">(IF(F$27="%w/w SAR",((F$28*10)*$B32),IF(F$27="%w/w DM",(((F$28*10)*($B$28/100))*$B32),IF(F$27="kg/t SAR",(F$28*$B32),IF(F$27="kg/t DM",((F$28*($B$28/100))*$B32),IF(F$27="mg/kg SAR",((F$28*0.001)*$B32),IF(F$27="mg/kg DM",(((F$28*0.001)*($B$28/100))*$B32),"0")))))))*1.658</f>
        <v>4.9156052400000005</v>
      </c>
      <c r="G32" s="76">
        <f t="shared" si="5"/>
        <v>0.19955250000000002</v>
      </c>
      <c r="H32" s="76">
        <f t="shared" si="5"/>
        <v>0.43521450000000006</v>
      </c>
      <c r="I32" s="76">
        <f t="shared" si="5"/>
        <v>6.2526450000000003E-3</v>
      </c>
      <c r="J32" s="76">
        <f t="shared" si="5"/>
        <v>1.9005000000000004E-4</v>
      </c>
      <c r="K32" s="76">
        <f t="shared" si="5"/>
        <v>1.9005000000000004E-4</v>
      </c>
      <c r="L32" s="76">
        <f t="shared" si="5"/>
        <v>3.8390100000000003E-2</v>
      </c>
      <c r="M32" s="76">
        <f t="shared" si="5"/>
        <v>0.13379520000000003</v>
      </c>
      <c r="N32" s="76">
        <f t="shared" si="5"/>
        <v>0</v>
      </c>
      <c r="O32" s="76">
        <f t="shared" si="5"/>
        <v>0</v>
      </c>
      <c r="P32" s="76">
        <f t="shared" si="5"/>
        <v>13.759620000000004</v>
      </c>
      <c r="Q32" s="76">
        <f t="shared" ref="Q32:Q50" si="10">(IF(Q$27="%w/w SAR",((Q$28*10)*$B32),IF(Q$27="%w/w DM",(((Q$28*10)*($B$28/100))*$B32),IF(Q$27="kg/t SAR",(Q$28*$B32),IF(Q$27="kg/t DM",((Q$28*($B$28/100))*$B32),IF(Q$27="mg/kg SAR",((Q$28*0.001)*$B32),IF(Q$27="mg/kg DM",(((Q$28*0.001)*($B$28/100))*$B32),0)))))))*2.5</f>
        <v>59.390625</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25</v>
      </c>
      <c r="B33" s="15">
        <v>21</v>
      </c>
      <c r="C33" s="76">
        <f t="shared" si="6"/>
        <v>141.01710000000003</v>
      </c>
      <c r="D33" s="76">
        <f t="shared" si="7"/>
        <v>64.439873399999996</v>
      </c>
      <c r="E33" s="76">
        <f t="shared" si="8"/>
        <v>9.9848469000000026</v>
      </c>
      <c r="F33" s="76">
        <f t="shared" si="9"/>
        <v>4.9156052400000005</v>
      </c>
      <c r="G33" s="76">
        <f t="shared" si="5"/>
        <v>0.19955250000000002</v>
      </c>
      <c r="H33" s="76">
        <f t="shared" si="5"/>
        <v>0.43521450000000006</v>
      </c>
      <c r="I33" s="76">
        <f t="shared" si="5"/>
        <v>6.2526450000000003E-3</v>
      </c>
      <c r="J33" s="76">
        <f t="shared" si="5"/>
        <v>1.9005000000000004E-4</v>
      </c>
      <c r="K33" s="76">
        <f t="shared" si="5"/>
        <v>1.9005000000000004E-4</v>
      </c>
      <c r="L33" s="76">
        <f t="shared" si="5"/>
        <v>3.8390100000000003E-2</v>
      </c>
      <c r="M33" s="76">
        <f t="shared" si="5"/>
        <v>0.13379520000000003</v>
      </c>
      <c r="N33" s="76">
        <f t="shared" si="5"/>
        <v>0</v>
      </c>
      <c r="O33" s="76">
        <f t="shared" si="5"/>
        <v>0</v>
      </c>
      <c r="P33" s="76">
        <f t="shared" si="5"/>
        <v>13.759620000000004</v>
      </c>
      <c r="Q33" s="76">
        <f t="shared" si="10"/>
        <v>59.390625</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26</v>
      </c>
      <c r="B34" s="15">
        <v>21</v>
      </c>
      <c r="C34" s="76">
        <f t="shared" si="6"/>
        <v>141.01710000000003</v>
      </c>
      <c r="D34" s="76">
        <f t="shared" si="7"/>
        <v>64.439873399999996</v>
      </c>
      <c r="E34" s="76">
        <f t="shared" si="8"/>
        <v>9.9848469000000026</v>
      </c>
      <c r="F34" s="76">
        <f t="shared" si="9"/>
        <v>4.9156052400000005</v>
      </c>
      <c r="G34" s="76">
        <f t="shared" si="5"/>
        <v>0.19955250000000002</v>
      </c>
      <c r="H34" s="76">
        <f t="shared" si="5"/>
        <v>0.43521450000000006</v>
      </c>
      <c r="I34" s="76">
        <f t="shared" si="5"/>
        <v>6.2526450000000003E-3</v>
      </c>
      <c r="J34" s="76">
        <f t="shared" si="5"/>
        <v>1.9005000000000004E-4</v>
      </c>
      <c r="K34" s="76">
        <f t="shared" si="5"/>
        <v>1.9005000000000004E-4</v>
      </c>
      <c r="L34" s="76">
        <f t="shared" si="5"/>
        <v>3.8390100000000003E-2</v>
      </c>
      <c r="M34" s="76">
        <f t="shared" si="5"/>
        <v>0.13379520000000003</v>
      </c>
      <c r="N34" s="76">
        <f t="shared" si="5"/>
        <v>0</v>
      </c>
      <c r="O34" s="76">
        <f t="shared" si="5"/>
        <v>0</v>
      </c>
      <c r="P34" s="76">
        <f t="shared" si="5"/>
        <v>13.759620000000004</v>
      </c>
      <c r="Q34" s="76">
        <f t="shared" si="10"/>
        <v>59.390625</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29</v>
      </c>
      <c r="B35" s="15">
        <v>21</v>
      </c>
      <c r="C35" s="76">
        <f t="shared" si="6"/>
        <v>141.01710000000003</v>
      </c>
      <c r="D35" s="76">
        <f t="shared" si="7"/>
        <v>64.439873399999996</v>
      </c>
      <c r="E35" s="76">
        <f t="shared" si="8"/>
        <v>9.9848469000000026</v>
      </c>
      <c r="F35" s="76">
        <f t="shared" si="9"/>
        <v>4.9156052400000005</v>
      </c>
      <c r="G35" s="76">
        <f t="shared" si="5"/>
        <v>0.19955250000000002</v>
      </c>
      <c r="H35" s="76">
        <f t="shared" si="5"/>
        <v>0.43521450000000006</v>
      </c>
      <c r="I35" s="76">
        <f t="shared" si="5"/>
        <v>6.2526450000000003E-3</v>
      </c>
      <c r="J35" s="76">
        <f t="shared" si="5"/>
        <v>1.9005000000000004E-4</v>
      </c>
      <c r="K35" s="76">
        <f t="shared" si="5"/>
        <v>1.9005000000000004E-4</v>
      </c>
      <c r="L35" s="76">
        <f t="shared" si="5"/>
        <v>3.8390100000000003E-2</v>
      </c>
      <c r="M35" s="76">
        <f t="shared" si="5"/>
        <v>0.13379520000000003</v>
      </c>
      <c r="N35" s="76">
        <f t="shared" si="5"/>
        <v>0</v>
      </c>
      <c r="O35" s="76">
        <f t="shared" si="5"/>
        <v>0</v>
      </c>
      <c r="P35" s="76">
        <f t="shared" si="5"/>
        <v>13.759620000000004</v>
      </c>
      <c r="Q35" s="76">
        <f t="shared" si="10"/>
        <v>59.390625</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30</v>
      </c>
      <c r="B36" s="15">
        <v>21</v>
      </c>
      <c r="C36" s="76">
        <f t="shared" si="6"/>
        <v>141.01710000000003</v>
      </c>
      <c r="D36" s="76">
        <f t="shared" si="7"/>
        <v>64.439873399999996</v>
      </c>
      <c r="E36" s="76">
        <f t="shared" si="8"/>
        <v>9.9848469000000026</v>
      </c>
      <c r="F36" s="76">
        <f t="shared" si="9"/>
        <v>4.9156052400000005</v>
      </c>
      <c r="G36" s="76">
        <f t="shared" si="5"/>
        <v>0.19955250000000002</v>
      </c>
      <c r="H36" s="76">
        <f t="shared" si="5"/>
        <v>0.43521450000000006</v>
      </c>
      <c r="I36" s="76">
        <f t="shared" si="5"/>
        <v>6.2526450000000003E-3</v>
      </c>
      <c r="J36" s="76">
        <f t="shared" si="5"/>
        <v>1.9005000000000004E-4</v>
      </c>
      <c r="K36" s="76">
        <f t="shared" si="5"/>
        <v>1.9005000000000004E-4</v>
      </c>
      <c r="L36" s="76">
        <f t="shared" si="5"/>
        <v>3.8390100000000003E-2</v>
      </c>
      <c r="M36" s="76">
        <f t="shared" si="5"/>
        <v>0.13379520000000003</v>
      </c>
      <c r="N36" s="76">
        <f t="shared" si="5"/>
        <v>0</v>
      </c>
      <c r="O36" s="76">
        <f t="shared" si="5"/>
        <v>0</v>
      </c>
      <c r="P36" s="76">
        <f t="shared" si="5"/>
        <v>13.759620000000004</v>
      </c>
      <c r="Q36" s="76">
        <f t="shared" si="10"/>
        <v>59.390625</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31</v>
      </c>
      <c r="B37" s="15">
        <v>21</v>
      </c>
      <c r="C37" s="76">
        <f t="shared" si="6"/>
        <v>141.01710000000003</v>
      </c>
      <c r="D37" s="76">
        <f t="shared" si="7"/>
        <v>64.439873399999996</v>
      </c>
      <c r="E37" s="76">
        <f t="shared" si="8"/>
        <v>9.9848469000000026</v>
      </c>
      <c r="F37" s="76">
        <f t="shared" si="9"/>
        <v>4.9156052400000005</v>
      </c>
      <c r="G37" s="76">
        <f t="shared" si="5"/>
        <v>0.19955250000000002</v>
      </c>
      <c r="H37" s="76">
        <f t="shared" si="5"/>
        <v>0.43521450000000006</v>
      </c>
      <c r="I37" s="76">
        <f t="shared" si="5"/>
        <v>6.2526450000000003E-3</v>
      </c>
      <c r="J37" s="76">
        <f t="shared" si="5"/>
        <v>1.9005000000000004E-4</v>
      </c>
      <c r="K37" s="76">
        <f t="shared" si="5"/>
        <v>1.9005000000000004E-4</v>
      </c>
      <c r="L37" s="76">
        <f t="shared" si="5"/>
        <v>3.8390100000000003E-2</v>
      </c>
      <c r="M37" s="76">
        <f t="shared" si="5"/>
        <v>0.13379520000000003</v>
      </c>
      <c r="N37" s="76">
        <f t="shared" si="5"/>
        <v>0</v>
      </c>
      <c r="O37" s="76">
        <f t="shared" si="5"/>
        <v>0</v>
      </c>
      <c r="P37" s="76">
        <f t="shared" si="5"/>
        <v>13.759620000000004</v>
      </c>
      <c r="Q37" s="76">
        <f t="shared" si="10"/>
        <v>59.390625</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32</v>
      </c>
      <c r="B38" s="15">
        <v>21</v>
      </c>
      <c r="C38" s="76">
        <f t="shared" si="6"/>
        <v>141.01710000000003</v>
      </c>
      <c r="D38" s="76">
        <f t="shared" si="7"/>
        <v>64.439873399999996</v>
      </c>
      <c r="E38" s="76">
        <f t="shared" si="8"/>
        <v>9.9848469000000026</v>
      </c>
      <c r="F38" s="76">
        <f t="shared" si="9"/>
        <v>4.9156052400000005</v>
      </c>
      <c r="G38" s="76">
        <f t="shared" si="5"/>
        <v>0.19955250000000002</v>
      </c>
      <c r="H38" s="76">
        <f t="shared" si="5"/>
        <v>0.43521450000000006</v>
      </c>
      <c r="I38" s="76">
        <f t="shared" si="5"/>
        <v>6.2526450000000003E-3</v>
      </c>
      <c r="J38" s="76">
        <f t="shared" si="5"/>
        <v>1.9005000000000004E-4</v>
      </c>
      <c r="K38" s="76">
        <f t="shared" si="5"/>
        <v>1.9005000000000004E-4</v>
      </c>
      <c r="L38" s="76">
        <f t="shared" si="5"/>
        <v>3.8390100000000003E-2</v>
      </c>
      <c r="M38" s="76">
        <f t="shared" si="5"/>
        <v>0.13379520000000003</v>
      </c>
      <c r="N38" s="76">
        <f t="shared" si="5"/>
        <v>0</v>
      </c>
      <c r="O38" s="76">
        <f t="shared" si="5"/>
        <v>0</v>
      </c>
      <c r="P38" s="76">
        <f t="shared" si="5"/>
        <v>13.759620000000004</v>
      </c>
      <c r="Q38" s="76">
        <f t="shared" si="10"/>
        <v>59.390625</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34</v>
      </c>
      <c r="B39" s="15">
        <v>21</v>
      </c>
      <c r="C39" s="76">
        <f t="shared" si="6"/>
        <v>141.01710000000003</v>
      </c>
      <c r="D39" s="76">
        <f t="shared" si="7"/>
        <v>64.439873399999996</v>
      </c>
      <c r="E39" s="76">
        <f t="shared" si="8"/>
        <v>9.9848469000000026</v>
      </c>
      <c r="F39" s="76">
        <f t="shared" si="9"/>
        <v>4.9156052400000005</v>
      </c>
      <c r="G39" s="76">
        <f t="shared" si="5"/>
        <v>0.19955250000000002</v>
      </c>
      <c r="H39" s="76">
        <f t="shared" si="5"/>
        <v>0.43521450000000006</v>
      </c>
      <c r="I39" s="76">
        <f t="shared" si="5"/>
        <v>6.2526450000000003E-3</v>
      </c>
      <c r="J39" s="76">
        <f t="shared" si="5"/>
        <v>1.9005000000000004E-4</v>
      </c>
      <c r="K39" s="76">
        <f t="shared" si="5"/>
        <v>1.9005000000000004E-4</v>
      </c>
      <c r="L39" s="76">
        <f t="shared" si="5"/>
        <v>3.8390100000000003E-2</v>
      </c>
      <c r="M39" s="76">
        <f t="shared" si="5"/>
        <v>0.13379520000000003</v>
      </c>
      <c r="N39" s="76">
        <f t="shared" si="5"/>
        <v>0</v>
      </c>
      <c r="O39" s="76">
        <f t="shared" si="5"/>
        <v>0</v>
      </c>
      <c r="P39" s="76">
        <f t="shared" si="5"/>
        <v>13.759620000000004</v>
      </c>
      <c r="Q39" s="76">
        <f t="shared" si="10"/>
        <v>59.390625</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35</v>
      </c>
      <c r="B40" s="15">
        <v>21</v>
      </c>
      <c r="C40" s="76">
        <f t="shared" si="6"/>
        <v>141.01710000000003</v>
      </c>
      <c r="D40" s="76">
        <f t="shared" si="7"/>
        <v>64.439873399999996</v>
      </c>
      <c r="E40" s="76">
        <f t="shared" si="8"/>
        <v>9.9848469000000026</v>
      </c>
      <c r="F40" s="76">
        <f t="shared" si="9"/>
        <v>4.9156052400000005</v>
      </c>
      <c r="G40" s="76">
        <f t="shared" si="5"/>
        <v>0.19955250000000002</v>
      </c>
      <c r="H40" s="76">
        <f t="shared" si="5"/>
        <v>0.43521450000000006</v>
      </c>
      <c r="I40" s="76">
        <f t="shared" si="5"/>
        <v>6.2526450000000003E-3</v>
      </c>
      <c r="J40" s="76">
        <f t="shared" si="5"/>
        <v>1.9005000000000004E-4</v>
      </c>
      <c r="K40" s="76">
        <f t="shared" si="5"/>
        <v>1.9005000000000004E-4</v>
      </c>
      <c r="L40" s="76">
        <f t="shared" si="5"/>
        <v>3.8390100000000003E-2</v>
      </c>
      <c r="M40" s="76">
        <f t="shared" si="5"/>
        <v>0.13379520000000003</v>
      </c>
      <c r="N40" s="76">
        <f t="shared" si="5"/>
        <v>0</v>
      </c>
      <c r="O40" s="76">
        <f t="shared" si="5"/>
        <v>0</v>
      </c>
      <c r="P40" s="76">
        <f t="shared" si="5"/>
        <v>13.759620000000004</v>
      </c>
      <c r="Q40" s="76">
        <f t="shared" si="10"/>
        <v>59.390625</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36</v>
      </c>
      <c r="B41" s="15">
        <v>21</v>
      </c>
      <c r="C41" s="76">
        <f t="shared" si="6"/>
        <v>141.01710000000003</v>
      </c>
      <c r="D41" s="76">
        <f t="shared" si="7"/>
        <v>64.439873399999996</v>
      </c>
      <c r="E41" s="76">
        <f t="shared" si="8"/>
        <v>9.9848469000000026</v>
      </c>
      <c r="F41" s="76">
        <f t="shared" si="9"/>
        <v>4.9156052400000005</v>
      </c>
      <c r="G41" s="76">
        <f t="shared" si="5"/>
        <v>0.19955250000000002</v>
      </c>
      <c r="H41" s="76">
        <f t="shared" si="5"/>
        <v>0.43521450000000006</v>
      </c>
      <c r="I41" s="76">
        <f t="shared" si="5"/>
        <v>6.2526450000000003E-3</v>
      </c>
      <c r="J41" s="76">
        <f t="shared" si="5"/>
        <v>1.9005000000000004E-4</v>
      </c>
      <c r="K41" s="76">
        <f t="shared" si="5"/>
        <v>1.9005000000000004E-4</v>
      </c>
      <c r="L41" s="76">
        <f t="shared" si="5"/>
        <v>3.8390100000000003E-2</v>
      </c>
      <c r="M41" s="76">
        <f t="shared" si="5"/>
        <v>0.13379520000000003</v>
      </c>
      <c r="N41" s="76">
        <f t="shared" si="5"/>
        <v>0</v>
      </c>
      <c r="O41" s="76">
        <f t="shared" si="5"/>
        <v>0</v>
      </c>
      <c r="P41" s="76">
        <f t="shared" si="5"/>
        <v>13.759620000000004</v>
      </c>
      <c r="Q41" s="76">
        <f t="shared" si="10"/>
        <v>59.390625</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37</v>
      </c>
      <c r="B42" s="15">
        <v>21</v>
      </c>
      <c r="C42" s="76">
        <f t="shared" si="6"/>
        <v>141.01710000000003</v>
      </c>
      <c r="D42" s="76">
        <f t="shared" si="7"/>
        <v>64.439873399999996</v>
      </c>
      <c r="E42" s="76">
        <f t="shared" si="8"/>
        <v>9.9848469000000026</v>
      </c>
      <c r="F42" s="76">
        <f t="shared" si="9"/>
        <v>4.9156052400000005</v>
      </c>
      <c r="G42" s="76">
        <f t="shared" si="5"/>
        <v>0.19955250000000002</v>
      </c>
      <c r="H42" s="76">
        <f t="shared" si="5"/>
        <v>0.43521450000000006</v>
      </c>
      <c r="I42" s="76">
        <f t="shared" si="5"/>
        <v>6.2526450000000003E-3</v>
      </c>
      <c r="J42" s="76">
        <f t="shared" si="5"/>
        <v>1.9005000000000004E-4</v>
      </c>
      <c r="K42" s="76">
        <f t="shared" si="5"/>
        <v>1.9005000000000004E-4</v>
      </c>
      <c r="L42" s="76">
        <f t="shared" si="5"/>
        <v>3.8390100000000003E-2</v>
      </c>
      <c r="M42" s="76">
        <f t="shared" si="5"/>
        <v>0.13379520000000003</v>
      </c>
      <c r="N42" s="76">
        <f t="shared" si="5"/>
        <v>0</v>
      </c>
      <c r="O42" s="76">
        <f t="shared" si="5"/>
        <v>0</v>
      </c>
      <c r="P42" s="76">
        <f t="shared" si="5"/>
        <v>13.759620000000004</v>
      </c>
      <c r="Q42" s="76">
        <f t="shared" si="10"/>
        <v>59.390625</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38</v>
      </c>
      <c r="B43" s="15">
        <v>21</v>
      </c>
      <c r="C43" s="76">
        <f t="shared" si="6"/>
        <v>141.01710000000003</v>
      </c>
      <c r="D43" s="76">
        <f t="shared" si="7"/>
        <v>64.439873399999996</v>
      </c>
      <c r="E43" s="76">
        <f t="shared" si="8"/>
        <v>9.9848469000000026</v>
      </c>
      <c r="F43" s="76">
        <f t="shared" si="9"/>
        <v>4.9156052400000005</v>
      </c>
      <c r="G43" s="76">
        <f t="shared" si="5"/>
        <v>0.19955250000000002</v>
      </c>
      <c r="H43" s="76">
        <f t="shared" si="5"/>
        <v>0.43521450000000006</v>
      </c>
      <c r="I43" s="76">
        <f t="shared" si="5"/>
        <v>6.2526450000000003E-3</v>
      </c>
      <c r="J43" s="76">
        <f t="shared" si="5"/>
        <v>1.9005000000000004E-4</v>
      </c>
      <c r="K43" s="76">
        <f t="shared" si="5"/>
        <v>1.9005000000000004E-4</v>
      </c>
      <c r="L43" s="76">
        <f t="shared" si="5"/>
        <v>3.8390100000000003E-2</v>
      </c>
      <c r="M43" s="76">
        <f t="shared" si="5"/>
        <v>0.13379520000000003</v>
      </c>
      <c r="N43" s="76">
        <f t="shared" si="5"/>
        <v>0</v>
      </c>
      <c r="O43" s="76">
        <f t="shared" si="5"/>
        <v>0</v>
      </c>
      <c r="P43" s="76">
        <f t="shared" si="5"/>
        <v>13.759620000000004</v>
      </c>
      <c r="Q43" s="76">
        <f t="shared" si="10"/>
        <v>59.390625</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39</v>
      </c>
      <c r="B44" s="15">
        <v>21</v>
      </c>
      <c r="C44" s="76">
        <f t="shared" si="6"/>
        <v>141.01710000000003</v>
      </c>
      <c r="D44" s="76">
        <f t="shared" si="7"/>
        <v>64.439873399999996</v>
      </c>
      <c r="E44" s="76">
        <f t="shared" si="8"/>
        <v>9.9848469000000026</v>
      </c>
      <c r="F44" s="76">
        <f t="shared" si="9"/>
        <v>4.9156052400000005</v>
      </c>
      <c r="G44" s="76">
        <f t="shared" si="5"/>
        <v>0.19955250000000002</v>
      </c>
      <c r="H44" s="76">
        <f t="shared" si="5"/>
        <v>0.43521450000000006</v>
      </c>
      <c r="I44" s="76">
        <f t="shared" si="5"/>
        <v>6.2526450000000003E-3</v>
      </c>
      <c r="J44" s="76">
        <f t="shared" si="5"/>
        <v>1.9005000000000004E-4</v>
      </c>
      <c r="K44" s="76">
        <f t="shared" si="5"/>
        <v>1.9005000000000004E-4</v>
      </c>
      <c r="L44" s="76">
        <f t="shared" si="5"/>
        <v>3.8390100000000003E-2</v>
      </c>
      <c r="M44" s="76">
        <f t="shared" si="5"/>
        <v>0.13379520000000003</v>
      </c>
      <c r="N44" s="76">
        <f t="shared" si="5"/>
        <v>0</v>
      </c>
      <c r="O44" s="76">
        <f t="shared" si="5"/>
        <v>0</v>
      </c>
      <c r="P44" s="76">
        <f t="shared" si="5"/>
        <v>13.759620000000004</v>
      </c>
      <c r="Q44" s="76">
        <f t="shared" si="10"/>
        <v>59.390625</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16/17</v>
      </c>
      <c r="C57" s="8">
        <f t="shared" ref="C57:U57" si="13">D8</f>
        <v>18</v>
      </c>
      <c r="D57" s="8">
        <f t="shared" si="13"/>
        <v>25</v>
      </c>
      <c r="E57" s="8">
        <f t="shared" si="13"/>
        <v>26</v>
      </c>
      <c r="F57" s="8">
        <f t="shared" si="13"/>
        <v>29</v>
      </c>
      <c r="G57" s="8">
        <f t="shared" si="13"/>
        <v>30</v>
      </c>
      <c r="H57" s="8">
        <f t="shared" si="13"/>
        <v>31</v>
      </c>
      <c r="I57" s="8">
        <f t="shared" si="13"/>
        <v>32</v>
      </c>
      <c r="J57" s="8">
        <f t="shared" si="13"/>
        <v>34</v>
      </c>
      <c r="K57" s="8">
        <f t="shared" si="13"/>
        <v>35</v>
      </c>
      <c r="L57" s="8">
        <f t="shared" si="13"/>
        <v>36</v>
      </c>
      <c r="M57" s="8">
        <f t="shared" si="13"/>
        <v>37</v>
      </c>
      <c r="N57" s="8">
        <f t="shared" si="13"/>
        <v>38</v>
      </c>
      <c r="O57" s="8">
        <f t="shared" si="13"/>
        <v>39</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0" t="s">
        <v>133</v>
      </c>
      <c r="B59" s="75">
        <f>VLOOKUP(C$14,Table24581114[],5,FALSE)</f>
        <v>6.2</v>
      </c>
      <c r="C59" s="75">
        <f>VLOOKUP(D$14,Table24581114[],5,FALSE)</f>
        <v>6.2</v>
      </c>
      <c r="D59" s="75">
        <f>VLOOKUP(E$14,Table24581114[],5,FALSE)</f>
        <v>6.2</v>
      </c>
      <c r="E59" s="75">
        <f>VLOOKUP(F$14,Table24581114[],5,FALSE)</f>
        <v>6.2</v>
      </c>
      <c r="F59" s="75">
        <f>VLOOKUP(G$14,Table24581114[],5,FALSE)</f>
        <v>6.2</v>
      </c>
      <c r="G59" s="75">
        <f>VLOOKUP(H$14,Table24581114[],5,FALSE)</f>
        <v>6.2</v>
      </c>
      <c r="H59" s="75">
        <f>VLOOKUP(I$14,Table24581114[],5,FALSE)</f>
        <v>6.2</v>
      </c>
      <c r="I59" s="75">
        <f>VLOOKUP(J$14,Table24581114[],5,FALSE)</f>
        <v>6.2</v>
      </c>
      <c r="J59" s="75">
        <f>VLOOKUP(K$14,Table24581114[],5,FALSE)</f>
        <v>6.2</v>
      </c>
      <c r="K59" s="75">
        <f>VLOOKUP(L$14,Table24581114[],5,FALSE)</f>
        <v>6.2</v>
      </c>
      <c r="L59" s="75">
        <f>VLOOKUP(M$14,Table24581114[],5,FALSE)</f>
        <v>6.2</v>
      </c>
      <c r="M59" s="75">
        <f>VLOOKUP(N$14,Table24581114[],5,FALSE)</f>
        <v>6.2</v>
      </c>
      <c r="N59" s="75">
        <f>VLOOKUP(O$14,Table24581114[],5,FALSE)</f>
        <v>6.2</v>
      </c>
      <c r="O59" s="75">
        <f>VLOOKUP(P$14,Table24581114[],5,FALSE)</f>
        <v>6.2</v>
      </c>
      <c r="P59" s="75" t="e">
        <f>VLOOKUP(Q$14,Table24581114[],5,FALSE)</f>
        <v>#N/A</v>
      </c>
      <c r="Q59" s="75" t="e">
        <f>VLOOKUP(R$14,Table24581114[],5,FALSE)</f>
        <v>#N/A</v>
      </c>
      <c r="R59" s="75" t="e">
        <f>VLOOKUP(S$14,Table24581114[],5,FALSE)</f>
        <v>#N/A</v>
      </c>
      <c r="S59" s="75" t="e">
        <f>VLOOKUP(T$14,Table24581114[],5,FALSE)</f>
        <v>#N/A</v>
      </c>
      <c r="T59" s="75" t="e">
        <f>VLOOKUP(U$14,Table24581114[],5,FALSE)</f>
        <v>#N/A</v>
      </c>
      <c r="U59" s="75" t="e">
        <f>VLOOKUP(V$14,Table24581114[],5,FALSE)</f>
        <v>#N/A</v>
      </c>
    </row>
    <row r="60" spans="1:35" s="19" customFormat="1" ht="13" x14ac:dyDescent="0.3">
      <c r="A60" s="110" t="s">
        <v>4</v>
      </c>
      <c r="B60" s="75">
        <f>C10</f>
        <v>6.2</v>
      </c>
      <c r="C60" s="75">
        <f t="shared" ref="C60:U60" si="14">D10</f>
        <v>5.9</v>
      </c>
      <c r="D60" s="75">
        <f t="shared" si="14"/>
        <v>5.5</v>
      </c>
      <c r="E60" s="75">
        <f t="shared" si="14"/>
        <v>5.9</v>
      </c>
      <c r="F60" s="75">
        <f t="shared" si="14"/>
        <v>6.6</v>
      </c>
      <c r="G60" s="75">
        <f t="shared" si="14"/>
        <v>6.1</v>
      </c>
      <c r="H60" s="75">
        <f t="shared" si="14"/>
        <v>6.4</v>
      </c>
      <c r="I60" s="75">
        <f t="shared" si="14"/>
        <v>6.4</v>
      </c>
      <c r="J60" s="75">
        <f t="shared" si="14"/>
        <v>6.4</v>
      </c>
      <c r="K60" s="75">
        <f t="shared" si="14"/>
        <v>6.2</v>
      </c>
      <c r="L60" s="75">
        <f t="shared" si="14"/>
        <v>6.4</v>
      </c>
      <c r="M60" s="75">
        <f t="shared" si="14"/>
        <v>6.5</v>
      </c>
      <c r="N60" s="75">
        <f t="shared" si="14"/>
        <v>6.6</v>
      </c>
      <c r="O60" s="75">
        <f t="shared" si="14"/>
        <v>6.8</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21</v>
      </c>
      <c r="C62" s="76">
        <f>B32</f>
        <v>21</v>
      </c>
      <c r="D62" s="76">
        <f>B33</f>
        <v>21</v>
      </c>
      <c r="E62" s="76">
        <f>B34</f>
        <v>21</v>
      </c>
      <c r="F62" s="76">
        <f>B35</f>
        <v>21</v>
      </c>
      <c r="G62" s="76">
        <f>B36</f>
        <v>21</v>
      </c>
      <c r="H62" s="76">
        <f>B37</f>
        <v>21</v>
      </c>
      <c r="I62" s="76">
        <f>B38</f>
        <v>21</v>
      </c>
      <c r="J62" s="76">
        <f>B39</f>
        <v>21</v>
      </c>
      <c r="K62" s="76">
        <f>B40</f>
        <v>21</v>
      </c>
      <c r="L62" s="76">
        <f>B41</f>
        <v>21</v>
      </c>
      <c r="M62" s="76">
        <f>B42</f>
        <v>21</v>
      </c>
      <c r="N62" s="76">
        <f>B43</f>
        <v>21</v>
      </c>
      <c r="O62" s="76">
        <f>B44</f>
        <v>21</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0</v>
      </c>
      <c r="C64" s="76">
        <f t="shared" ref="C64:U64" si="17">(C59-C60)*C61</f>
        <v>1.7999999999999989</v>
      </c>
      <c r="D64" s="76">
        <f t="shared" si="17"/>
        <v>4.2000000000000011</v>
      </c>
      <c r="E64" s="76">
        <f t="shared" si="17"/>
        <v>1.7999999999999989</v>
      </c>
      <c r="F64" s="76">
        <f t="shared" si="17"/>
        <v>-2.3999999999999968</v>
      </c>
      <c r="G64" s="76">
        <f t="shared" si="17"/>
        <v>0.6000000000000032</v>
      </c>
      <c r="H64" s="76">
        <f t="shared" si="17"/>
        <v>-1.2000000000000011</v>
      </c>
      <c r="I64" s="76">
        <f t="shared" si="17"/>
        <v>-1.2000000000000011</v>
      </c>
      <c r="J64" s="76">
        <f t="shared" si="17"/>
        <v>-1.2000000000000011</v>
      </c>
      <c r="K64" s="76">
        <f t="shared" si="17"/>
        <v>0</v>
      </c>
      <c r="L64" s="76">
        <f t="shared" si="17"/>
        <v>-1.2000000000000011</v>
      </c>
      <c r="M64" s="76">
        <f t="shared" si="17"/>
        <v>-1.7999999999999989</v>
      </c>
      <c r="N64" s="76">
        <f t="shared" si="17"/>
        <v>-2.3999999999999968</v>
      </c>
      <c r="O64" s="76">
        <f t="shared" si="17"/>
        <v>-3.5999999999999979</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0</v>
      </c>
      <c r="C65" s="76">
        <f t="shared" ref="C65:U65" si="18">C63-C64</f>
        <v>-1.7999999999999989</v>
      </c>
      <c r="D65" s="76">
        <f t="shared" si="18"/>
        <v>-4.2000000000000011</v>
      </c>
      <c r="E65" s="76">
        <f t="shared" si="18"/>
        <v>-1.7999999999999989</v>
      </c>
      <c r="F65" s="76">
        <f t="shared" si="18"/>
        <v>2.3999999999999968</v>
      </c>
      <c r="G65" s="76">
        <f t="shared" si="18"/>
        <v>-0.6000000000000032</v>
      </c>
      <c r="H65" s="76">
        <f t="shared" si="18"/>
        <v>1.2000000000000011</v>
      </c>
      <c r="I65" s="76">
        <f t="shared" si="18"/>
        <v>1.2000000000000011</v>
      </c>
      <c r="J65" s="76">
        <f t="shared" si="18"/>
        <v>1.2000000000000011</v>
      </c>
      <c r="K65" s="76">
        <f t="shared" si="18"/>
        <v>0</v>
      </c>
      <c r="L65" s="76">
        <f t="shared" si="18"/>
        <v>1.2000000000000011</v>
      </c>
      <c r="M65" s="76">
        <f t="shared" si="18"/>
        <v>1.7999999999999989</v>
      </c>
      <c r="N65" s="76">
        <f t="shared" si="18"/>
        <v>2.3999999999999968</v>
      </c>
      <c r="O65" s="76">
        <f t="shared" si="18"/>
        <v>3.5999999999999979</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UNDER</v>
      </c>
      <c r="D66" s="77" t="str">
        <f t="shared" si="19"/>
        <v>UNDER</v>
      </c>
      <c r="E66" s="77" t="str">
        <f t="shared" si="19"/>
        <v>UNDER</v>
      </c>
      <c r="F66" s="77" t="str">
        <f t="shared" si="19"/>
        <v>OVER</v>
      </c>
      <c r="G66" s="77" t="str">
        <f t="shared" si="19"/>
        <v>UNDER</v>
      </c>
      <c r="H66" s="77" t="str">
        <f t="shared" si="19"/>
        <v>OVER</v>
      </c>
      <c r="I66" s="77" t="str">
        <f t="shared" si="19"/>
        <v>OVER</v>
      </c>
      <c r="J66" s="77" t="str">
        <f t="shared" si="19"/>
        <v>OVER</v>
      </c>
      <c r="K66" s="77" t="str">
        <f t="shared" si="19"/>
        <v>OVER</v>
      </c>
      <c r="L66" s="77" t="str">
        <f t="shared" si="19"/>
        <v>OVER</v>
      </c>
      <c r="M66" s="77" t="str">
        <f t="shared" si="19"/>
        <v>OVER</v>
      </c>
      <c r="N66" s="77" t="str">
        <f t="shared" si="19"/>
        <v>OVER</v>
      </c>
      <c r="O66" s="77" t="str">
        <f t="shared" si="19"/>
        <v>OVER</v>
      </c>
      <c r="P66" s="77" t="e">
        <f t="shared" si="19"/>
        <v>#N/A</v>
      </c>
      <c r="Q66" s="77" t="e">
        <f t="shared" si="19"/>
        <v>#N/A</v>
      </c>
      <c r="R66" s="77" t="e">
        <f t="shared" si="19"/>
        <v>#N/A</v>
      </c>
      <c r="S66" s="77" t="e">
        <f t="shared" si="19"/>
        <v>#N/A</v>
      </c>
      <c r="T66" s="77" t="e">
        <f t="shared" si="19"/>
        <v>#N/A</v>
      </c>
      <c r="U66" s="77" t="e">
        <f t="shared" si="19"/>
        <v>#N/A</v>
      </c>
    </row>
  </sheetData>
  <sheetProtection algorithmName="SHA-512" hashValue="JuBHWJzdQwnBrLFsmmsqUImJlnfuCNcAqJI3bXG7O0ZOItlGf6Ju+plnTWPjxSRLers+OuqTLOPxaOjbfhOd2Q==" saltValue="MtKXnPhZnoQ9eO3Zns+Gj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4" operator="equal">
      <formula>"DECREASE"</formula>
    </cfRule>
    <cfRule type="cellIs" dxfId="250" priority="35" operator="equal">
      <formula>"INCREASE"</formula>
    </cfRule>
  </conditionalFormatting>
  <conditionalFormatting sqref="B62:U66 B31:B50">
    <cfRule type="cellIs" dxfId="249" priority="33" operator="greaterThan">
      <formula>$B$51</formula>
    </cfRule>
  </conditionalFormatting>
  <conditionalFormatting sqref="C31:C50">
    <cfRule type="cellIs" dxfId="248" priority="32" operator="greaterThan">
      <formula>$C$51</formula>
    </cfRule>
  </conditionalFormatting>
  <conditionalFormatting sqref="C18:V18">
    <cfRule type="cellIs" dxfId="247" priority="31" operator="equal">
      <formula>0</formula>
    </cfRule>
  </conditionalFormatting>
  <conditionalFormatting sqref="C17:V17">
    <cfRule type="cellIs" dxfId="246" priority="30" operator="equal">
      <formula>0</formula>
    </cfRule>
  </conditionalFormatting>
  <conditionalFormatting sqref="C19:V19">
    <cfRule type="cellIs" dxfId="245" priority="29" operator="equal">
      <formula>0</formula>
    </cfRule>
  </conditionalFormatting>
  <conditionalFormatting sqref="G31:G50">
    <cfRule type="cellIs" dxfId="244" priority="28" operator="greaterThan">
      <formula>$G$51</formula>
    </cfRule>
  </conditionalFormatting>
  <conditionalFormatting sqref="H31:H50">
    <cfRule type="cellIs" dxfId="243" priority="27" operator="greaterThan">
      <formula>$H$51</formula>
    </cfRule>
  </conditionalFormatting>
  <conditionalFormatting sqref="I31:I50">
    <cfRule type="cellIs" dxfId="242" priority="26" operator="greaterThan">
      <formula>$I$51</formula>
    </cfRule>
  </conditionalFormatting>
  <conditionalFormatting sqref="K31:K50">
    <cfRule type="cellIs" dxfId="241" priority="25" operator="greaterThan">
      <formula>$K$51</formula>
    </cfRule>
  </conditionalFormatting>
  <conditionalFormatting sqref="L31:L50">
    <cfRule type="cellIs" dxfId="240" priority="24" operator="greaterThan">
      <formula>$L$51</formula>
    </cfRule>
  </conditionalFormatting>
  <conditionalFormatting sqref="M31:M50">
    <cfRule type="cellIs" dxfId="239" priority="23" operator="greaterThan">
      <formula>$M$51</formula>
    </cfRule>
  </conditionalFormatting>
  <conditionalFormatting sqref="P31:P50">
    <cfRule type="cellIs" dxfId="238" priority="22" operator="greaterThan">
      <formula>$P$51</formula>
    </cfRule>
  </conditionalFormatting>
  <conditionalFormatting sqref="R31:R50">
    <cfRule type="cellIs" dxfId="237" priority="21" operator="greaterThan">
      <formula>$R$51</formula>
    </cfRule>
  </conditionalFormatting>
  <conditionalFormatting sqref="S31:S50">
    <cfRule type="cellIs" dxfId="236" priority="20" operator="greaterThan">
      <formula>$S$51</formula>
    </cfRule>
  </conditionalFormatting>
  <conditionalFormatting sqref="T31:T50">
    <cfRule type="cellIs" dxfId="235" priority="19" operator="greaterThan">
      <formula>$T$51</formula>
    </cfRule>
  </conditionalFormatting>
  <conditionalFormatting sqref="U31:U50">
    <cfRule type="cellIs" dxfId="234" priority="18" operator="greaterThan">
      <formula>$U$51</formula>
    </cfRule>
  </conditionalFormatting>
  <conditionalFormatting sqref="C22:V22">
    <cfRule type="cellIs" dxfId="233" priority="17" operator="equal">
      <formula>0</formula>
    </cfRule>
  </conditionalFormatting>
  <conditionalFormatting sqref="C24:V24">
    <cfRule type="cellIs" dxfId="232" priority="15" operator="equal">
      <formula>"DECREASE"</formula>
    </cfRule>
    <cfRule type="cellIs" dxfId="231" priority="16" operator="equal">
      <formula>"INCREASE"</formula>
    </cfRule>
  </conditionalFormatting>
  <conditionalFormatting sqref="C23:V23">
    <cfRule type="cellIs" dxfId="230" priority="14" operator="equal">
      <formula>0</formula>
    </cfRule>
  </conditionalFormatting>
  <conditionalFormatting sqref="I1">
    <cfRule type="cellIs" dxfId="229" priority="13" operator="lessThan">
      <formula>5</formula>
    </cfRule>
  </conditionalFormatting>
  <conditionalFormatting sqref="C21:V21">
    <cfRule type="cellIs" dxfId="228" priority="10" operator="equal">
      <formula>0</formula>
    </cfRule>
  </conditionalFormatting>
  <conditionalFormatting sqref="B66:U66">
    <cfRule type="cellIs" dxfId="227" priority="8" operator="equal">
      <formula>"UNDER"</formula>
    </cfRule>
    <cfRule type="cellIs" dxfId="226" priority="9" operator="equal">
      <formula>"OVER"</formula>
    </cfRule>
  </conditionalFormatting>
  <conditionalFormatting sqref="I2">
    <cfRule type="cellIs" dxfId="225" priority="7" operator="greaterThan">
      <formula>5000.1</formula>
    </cfRule>
  </conditionalFormatting>
  <conditionalFormatting sqref="I3">
    <cfRule type="cellIs" dxfId="224" priority="6" operator="greaterThan">
      <formula>4.1</formula>
    </cfRule>
  </conditionalFormatting>
  <conditionalFormatting sqref="J31:J50">
    <cfRule type="cellIs" dxfId="223" priority="5" operator="greaterThan">
      <formula>$J$51</formula>
    </cfRule>
  </conditionalFormatting>
  <conditionalFormatting sqref="L3">
    <cfRule type="cellIs" dxfId="222" priority="1" operator="lessThan">
      <formula>30</formula>
    </cfRule>
    <cfRule type="cellIs" dxfId="221" priority="2" operator="greaterThanOrEqual">
      <formula>30</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A7" zoomScale="50" zoomScaleNormal="50" workbookViewId="0">
      <selection activeCell="I4" sqref="I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'Secanim sludge'!C1:D1</f>
        <v xml:space="preserve">PAN-015826 </v>
      </c>
      <c r="D1" s="141"/>
      <c r="E1" s="92" t="s">
        <v>45</v>
      </c>
      <c r="F1" s="38">
        <f>'Secanim sludge'!F1</f>
        <v>50</v>
      </c>
      <c r="G1" s="123" t="s">
        <v>43</v>
      </c>
      <c r="H1" s="124"/>
      <c r="I1" s="95">
        <v>8</v>
      </c>
      <c r="J1" s="127" t="s">
        <v>154</v>
      </c>
      <c r="K1" s="127"/>
      <c r="L1" s="96">
        <v>25</v>
      </c>
      <c r="AB1" s="18"/>
      <c r="AC1" s="18"/>
      <c r="AD1" s="29" t="s">
        <v>127</v>
      </c>
      <c r="AE1" s="17"/>
      <c r="AF1" s="17"/>
      <c r="AG1" s="18"/>
      <c r="AH1" s="18"/>
      <c r="AI1" s="39" t="s">
        <v>79</v>
      </c>
      <c r="AJ1" s="40" t="s">
        <v>94</v>
      </c>
      <c r="AK1" s="41" t="s">
        <v>95</v>
      </c>
      <c r="AL1" s="42" t="s">
        <v>126</v>
      </c>
      <c r="AM1" s="42" t="s">
        <v>132</v>
      </c>
      <c r="AN1" s="42" t="s">
        <v>112</v>
      </c>
    </row>
    <row r="2" spans="1:41" ht="13" x14ac:dyDescent="0.3">
      <c r="A2" s="127" t="s">
        <v>87</v>
      </c>
      <c r="B2" s="127"/>
      <c r="C2" s="142" t="str">
        <f>'Secanim sludge'!C2:D2</f>
        <v>EPR/KP3594VE</v>
      </c>
      <c r="D2" s="143"/>
      <c r="E2" s="92" t="s">
        <v>109</v>
      </c>
      <c r="F2" s="95" t="s">
        <v>177</v>
      </c>
      <c r="G2" s="125" t="s">
        <v>110</v>
      </c>
      <c r="H2" s="126"/>
      <c r="I2" s="95">
        <v>330</v>
      </c>
      <c r="J2" s="127" t="s">
        <v>159</v>
      </c>
      <c r="K2" s="127"/>
      <c r="L2" s="96">
        <v>0.02</v>
      </c>
      <c r="AB2" s="29" t="s">
        <v>56</v>
      </c>
      <c r="AC2" s="17"/>
      <c r="AD2" s="29" t="s">
        <v>70</v>
      </c>
      <c r="AE2" s="17"/>
      <c r="AF2" s="17"/>
      <c r="AG2" s="43" t="s">
        <v>76</v>
      </c>
      <c r="AH2" s="18"/>
      <c r="AI2" s="44" t="s">
        <v>127</v>
      </c>
      <c r="AJ2" s="45">
        <v>0</v>
      </c>
      <c r="AK2" s="46">
        <v>0</v>
      </c>
      <c r="AL2" s="10">
        <v>0</v>
      </c>
      <c r="AM2" s="11">
        <v>0</v>
      </c>
      <c r="AN2" s="11">
        <v>0</v>
      </c>
    </row>
    <row r="3" spans="1:41" ht="13" x14ac:dyDescent="0.25">
      <c r="A3" s="123" t="s">
        <v>42</v>
      </c>
      <c r="B3" s="124"/>
      <c r="C3" s="142" t="str">
        <f>'Secanim sludge'!C3:D3</f>
        <v>Mr Richard Street</v>
      </c>
      <c r="D3" s="143"/>
      <c r="E3" s="92" t="s">
        <v>108</v>
      </c>
      <c r="F3" s="30" t="s">
        <v>78</v>
      </c>
      <c r="G3" s="123" t="s">
        <v>111</v>
      </c>
      <c r="H3" s="124"/>
      <c r="I3" s="95">
        <v>0.23599999999999999</v>
      </c>
      <c r="J3" s="123" t="s">
        <v>155</v>
      </c>
      <c r="K3" s="124"/>
      <c r="L3" s="96">
        <f>(L1/(L2*10000))*100</f>
        <v>12.5</v>
      </c>
      <c r="AB3" s="29" t="s">
        <v>57</v>
      </c>
      <c r="AC3" s="17"/>
      <c r="AD3" s="29" t="s">
        <v>71</v>
      </c>
      <c r="AE3" s="17"/>
      <c r="AF3" s="17"/>
      <c r="AG3" s="43" t="s">
        <v>77</v>
      </c>
      <c r="AH3" s="18"/>
      <c r="AI3" s="47" t="s">
        <v>114</v>
      </c>
      <c r="AJ3" s="48">
        <v>1.7</v>
      </c>
      <c r="AK3" s="49">
        <v>6</v>
      </c>
      <c r="AL3" s="50">
        <v>1</v>
      </c>
      <c r="AM3" s="11">
        <v>6.2</v>
      </c>
      <c r="AN3" s="11" t="s">
        <v>113</v>
      </c>
    </row>
    <row r="4" spans="1:41" ht="50" x14ac:dyDescent="0.25">
      <c r="A4" s="127" t="s">
        <v>0</v>
      </c>
      <c r="B4" s="127"/>
      <c r="C4" s="140" t="str">
        <f>'Secanim sludge'!C4:D4</f>
        <v>Brookhouse Farm, Hanmer, SY133EG</v>
      </c>
      <c r="D4" s="141"/>
      <c r="E4" s="93" t="s">
        <v>1</v>
      </c>
      <c r="F4" s="118" t="s">
        <v>176</v>
      </c>
      <c r="G4" s="123"/>
      <c r="H4" s="124"/>
      <c r="I4" s="38"/>
      <c r="J4" s="123"/>
      <c r="K4" s="124"/>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27" t="s">
        <v>47</v>
      </c>
      <c r="B5" s="127"/>
      <c r="C5" s="140" t="str">
        <f>'Secanim sludge'!C5:D5</f>
        <v xml:space="preserve">Owen Clee </v>
      </c>
      <c r="D5" s="141"/>
      <c r="E5" s="92"/>
      <c r="F5" s="38"/>
      <c r="G5" s="123"/>
      <c r="H5" s="124"/>
      <c r="I5" s="38"/>
      <c r="J5" s="123"/>
      <c r="K5" s="124"/>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27" t="s">
        <v>2</v>
      </c>
      <c r="B8" s="127"/>
      <c r="C8" s="59" t="str">
        <f>'Secanim sludge'!C8</f>
        <v>16/17</v>
      </c>
      <c r="D8" s="59">
        <f>'Secanim sludge'!D8</f>
        <v>18</v>
      </c>
      <c r="E8" s="59">
        <f>'Secanim sludge'!E8</f>
        <v>25</v>
      </c>
      <c r="F8" s="59">
        <f>'Secanim sludge'!F8</f>
        <v>26</v>
      </c>
      <c r="G8" s="59">
        <f>'Secanim sludge'!G8</f>
        <v>29</v>
      </c>
      <c r="H8" s="59">
        <f>'Secanim sludge'!H8</f>
        <v>30</v>
      </c>
      <c r="I8" s="59">
        <f>'Secanim sludge'!I8</f>
        <v>31</v>
      </c>
      <c r="J8" s="59">
        <f>'Secanim sludge'!J8</f>
        <v>32</v>
      </c>
      <c r="K8" s="59">
        <f>'Secanim sludge'!K8</f>
        <v>34</v>
      </c>
      <c r="L8" s="59">
        <f>'Secanim sludge'!L8</f>
        <v>35</v>
      </c>
      <c r="M8" s="59">
        <f>'Secanim sludge'!M8</f>
        <v>36</v>
      </c>
      <c r="N8" s="59">
        <f>'Secanim sludge'!N8</f>
        <v>37</v>
      </c>
      <c r="O8" s="59">
        <f>'Secanim sludge'!O8</f>
        <v>38</v>
      </c>
      <c r="P8" s="59">
        <f>'Secanim sludge'!P8</f>
        <v>39</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27" t="s">
        <v>3</v>
      </c>
      <c r="B9" s="127"/>
      <c r="C9" s="59" t="str">
        <f>'Secanim sludge'!C9</f>
        <v>Moderate</v>
      </c>
      <c r="D9" s="59" t="str">
        <f>'Secanim sludge'!D9</f>
        <v>Moderate</v>
      </c>
      <c r="E9" s="59" t="str">
        <f>'Secanim sludge'!E9</f>
        <v>Moderate</v>
      </c>
      <c r="F9" s="59" t="str">
        <f>'Secanim sludge'!F9</f>
        <v>Moderate</v>
      </c>
      <c r="G9" s="59" t="str">
        <f>'Secanim sludge'!G9</f>
        <v>Moderate</v>
      </c>
      <c r="H9" s="59" t="str">
        <f>'Secanim sludge'!H9</f>
        <v>Moderate</v>
      </c>
      <c r="I9" s="59" t="str">
        <f>'Secanim sludge'!I9</f>
        <v>Moderate</v>
      </c>
      <c r="J9" s="59" t="str">
        <f>'Secanim sludge'!J9</f>
        <v>Moderate</v>
      </c>
      <c r="K9" s="59" t="str">
        <f>'Secanim sludge'!K9</f>
        <v>Moderate</v>
      </c>
      <c r="L9" s="59" t="str">
        <f>'Secanim sludge'!L9</f>
        <v>Moderate</v>
      </c>
      <c r="M9" s="59" t="str">
        <f>'Secanim sludge'!M9</f>
        <v>Moderate</v>
      </c>
      <c r="N9" s="59" t="str">
        <f>'Secanim sludge'!N9</f>
        <v>Moderate</v>
      </c>
      <c r="O9" s="59" t="str">
        <f>'Secanim sludge'!O9</f>
        <v>Moderate</v>
      </c>
      <c r="P9" s="59" t="str">
        <f>'Secanim sludge'!P9</f>
        <v>Moderate</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27" t="s">
        <v>4</v>
      </c>
      <c r="B10" s="127"/>
      <c r="C10" s="59">
        <f>'Secanim sludge'!C10</f>
        <v>6.2</v>
      </c>
      <c r="D10" s="59">
        <f>'Secanim sludge'!D10</f>
        <v>5.9</v>
      </c>
      <c r="E10" s="59">
        <f>'Secanim sludge'!E10</f>
        <v>5.5</v>
      </c>
      <c r="F10" s="59">
        <f>'Secanim sludge'!F10</f>
        <v>5.9</v>
      </c>
      <c r="G10" s="59">
        <f>'Secanim sludge'!G10</f>
        <v>6.6</v>
      </c>
      <c r="H10" s="59">
        <f>'Secanim sludge'!H10</f>
        <v>6.1</v>
      </c>
      <c r="I10" s="59">
        <f>'Secanim sludge'!I10</f>
        <v>6.4</v>
      </c>
      <c r="J10" s="59">
        <f>'Secanim sludge'!J10</f>
        <v>6.4</v>
      </c>
      <c r="K10" s="59">
        <f>'Secanim sludge'!K10</f>
        <v>6.4</v>
      </c>
      <c r="L10" s="59">
        <f>'Secanim sludge'!L10</f>
        <v>6.2</v>
      </c>
      <c r="M10" s="59">
        <f>'Secanim sludge'!M10</f>
        <v>6.4</v>
      </c>
      <c r="N10" s="59">
        <f>'Secanim sludge'!N10</f>
        <v>6.5</v>
      </c>
      <c r="O10" s="59">
        <f>'Secanim sludge'!O10</f>
        <v>6.6</v>
      </c>
      <c r="P10" s="59">
        <f>'Secanim sludge'!P10</f>
        <v>6.8</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27" t="s">
        <v>5</v>
      </c>
      <c r="B11" s="127"/>
      <c r="C11" s="59">
        <f>'Secanim sludge'!C11</f>
        <v>2</v>
      </c>
      <c r="D11" s="59">
        <f>'Secanim sludge'!D11</f>
        <v>2</v>
      </c>
      <c r="E11" s="59">
        <f>'Secanim sludge'!E11</f>
        <v>1</v>
      </c>
      <c r="F11" s="59">
        <f>'Secanim sludge'!F11</f>
        <v>3</v>
      </c>
      <c r="G11" s="59">
        <f>'Secanim sludge'!G11</f>
        <v>3</v>
      </c>
      <c r="H11" s="59">
        <f>'Secanim sludge'!H11</f>
        <v>3</v>
      </c>
      <c r="I11" s="59">
        <f>'Secanim sludge'!I11</f>
        <v>2</v>
      </c>
      <c r="J11" s="59">
        <f>'Secanim sludge'!J11</f>
        <v>2</v>
      </c>
      <c r="K11" s="59">
        <f>'Secanim sludge'!K11</f>
        <v>4</v>
      </c>
      <c r="L11" s="59">
        <f>'Secanim sludge'!L11</f>
        <v>1</v>
      </c>
      <c r="M11" s="59">
        <f>'Secanim sludge'!M11</f>
        <v>2</v>
      </c>
      <c r="N11" s="59">
        <f>'Secanim sludge'!N11</f>
        <v>3</v>
      </c>
      <c r="O11" s="59">
        <f>'Secanim sludge'!O11</f>
        <v>3</v>
      </c>
      <c r="P11" s="59">
        <f>'Secanim sludge'!P11</f>
        <v>3</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27" t="s">
        <v>6</v>
      </c>
      <c r="B12" s="127"/>
      <c r="C12" s="59">
        <f>'Secanim sludge'!C12</f>
        <v>1</v>
      </c>
      <c r="D12" s="59">
        <f>'Secanim sludge'!D12</f>
        <v>2</v>
      </c>
      <c r="E12" s="59">
        <f>'Secanim sludge'!E12</f>
        <v>0</v>
      </c>
      <c r="F12" s="59">
        <f>'Secanim sludge'!F12</f>
        <v>1</v>
      </c>
      <c r="G12" s="59">
        <f>'Secanim sludge'!G12</f>
        <v>4</v>
      </c>
      <c r="H12" s="59">
        <f>'Secanim sludge'!H12</f>
        <v>1</v>
      </c>
      <c r="I12" s="59">
        <f>'Secanim sludge'!I12</f>
        <v>2</v>
      </c>
      <c r="J12" s="59">
        <f>'Secanim sludge'!J12</f>
        <v>2</v>
      </c>
      <c r="K12" s="59">
        <f>'Secanim sludge'!K12</f>
        <v>2</v>
      </c>
      <c r="L12" s="59">
        <f>'Secanim sludge'!L12</f>
        <v>1</v>
      </c>
      <c r="M12" s="59">
        <f>'Secanim sludge'!M12</f>
        <v>1</v>
      </c>
      <c r="N12" s="59">
        <f>'Secanim sludge'!N12</f>
        <v>2</v>
      </c>
      <c r="O12" s="59">
        <f>'Secanim sludge'!O12</f>
        <v>2</v>
      </c>
      <c r="P12" s="59">
        <f>'Secanim sludge'!P12</f>
        <v>2</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27" t="s">
        <v>7</v>
      </c>
      <c r="B13" s="127"/>
      <c r="C13" s="59">
        <f>'Secanim sludge'!C13</f>
        <v>3</v>
      </c>
      <c r="D13" s="59">
        <f>'Secanim sludge'!D13</f>
        <v>3</v>
      </c>
      <c r="E13" s="59">
        <f>'Secanim sludge'!E13</f>
        <v>2</v>
      </c>
      <c r="F13" s="59">
        <f>'Secanim sludge'!F13</f>
        <v>2</v>
      </c>
      <c r="G13" s="59">
        <f>'Secanim sludge'!G13</f>
        <v>4</v>
      </c>
      <c r="H13" s="59">
        <f>'Secanim sludge'!H13</f>
        <v>4</v>
      </c>
      <c r="I13" s="59">
        <f>'Secanim sludge'!I13</f>
        <v>4</v>
      </c>
      <c r="J13" s="59">
        <f>'Secanim sludge'!J13</f>
        <v>3</v>
      </c>
      <c r="K13" s="59">
        <f>'Secanim sludge'!K13</f>
        <v>4</v>
      </c>
      <c r="L13" s="59">
        <f>'Secanim sludge'!L13</f>
        <v>3</v>
      </c>
      <c r="M13" s="59">
        <f>'Secanim sludge'!M13</f>
        <v>4</v>
      </c>
      <c r="N13" s="59">
        <f>'Secanim sludge'!N13</f>
        <v>3</v>
      </c>
      <c r="O13" s="59">
        <f>'Secanim sludge'!O13</f>
        <v>3</v>
      </c>
      <c r="P13" s="59">
        <f>'Secanim sludge'!P13</f>
        <v>4</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6" t="s">
        <v>8</v>
      </c>
      <c r="B14" s="136"/>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t="str">
        <f>'Secanim sludge'!H14</f>
        <v xml:space="preserve">Grass Silage (25% DM) </v>
      </c>
      <c r="I14" s="101" t="str">
        <f>'Secanim sludge'!I14</f>
        <v xml:space="preserve">Grass Silage (25% DM) </v>
      </c>
      <c r="J14" s="101" t="str">
        <f>'Secanim sludge'!J14</f>
        <v xml:space="preserve">Grass Silage (25% DM) </v>
      </c>
      <c r="K14" s="101" t="str">
        <f>'Secanim sludge'!K14</f>
        <v xml:space="preserve">Grass Silage (25% DM) </v>
      </c>
      <c r="L14" s="101" t="str">
        <f>'Secanim sludge'!L14</f>
        <v xml:space="preserve">Grass Silage (25% DM) </v>
      </c>
      <c r="M14" s="101" t="str">
        <f>'Secanim sludge'!M14</f>
        <v xml:space="preserve">Grass Silage (25% DM) </v>
      </c>
      <c r="N14" s="101" t="str">
        <f>'Secanim sludge'!N14</f>
        <v xml:space="preserve">Grass Silage (25% DM) </v>
      </c>
      <c r="O14" s="101" t="str">
        <f>'Secanim sludge'!O14</f>
        <v xml:space="preserve">Grass Silage (25% DM) </v>
      </c>
      <c r="P14" s="101" t="str">
        <f>'Secanim sludge'!P14</f>
        <v xml:space="preserve">Grass Silage (25% DM) </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5" t="s">
        <v>9</v>
      </c>
      <c r="B15" s="135"/>
      <c r="C15" s="59">
        <f>'Secanim sludge'!C15</f>
        <v>38</v>
      </c>
      <c r="D15" s="59">
        <f>'Secanim sludge'!D15</f>
        <v>38</v>
      </c>
      <c r="E15" s="59">
        <f>'Secanim sludge'!E15</f>
        <v>38</v>
      </c>
      <c r="F15" s="59">
        <f>'Secanim sludge'!F15</f>
        <v>38</v>
      </c>
      <c r="G15" s="59">
        <f>'Secanim sludge'!G15</f>
        <v>38</v>
      </c>
      <c r="H15" s="59">
        <f>'Secanim sludge'!H15</f>
        <v>38</v>
      </c>
      <c r="I15" s="59">
        <f>'Secanim sludge'!I15</f>
        <v>38</v>
      </c>
      <c r="J15" s="59">
        <f>'Secanim sludge'!J15</f>
        <v>38</v>
      </c>
      <c r="K15" s="59">
        <f>'Secanim sludge'!K15</f>
        <v>38</v>
      </c>
      <c r="L15" s="59">
        <f>'Secanim sludge'!L15</f>
        <v>38</v>
      </c>
      <c r="M15" s="59">
        <f>'Secanim sludge'!M15</f>
        <v>38</v>
      </c>
      <c r="N15" s="59">
        <f>'Secanim sludge'!N15</f>
        <v>38</v>
      </c>
      <c r="O15" s="59">
        <f>'Secanim sludge'!O15</f>
        <v>38</v>
      </c>
      <c r="P15" s="59">
        <f>'Secanim sludge'!P15</f>
        <v>38</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7" t="s">
        <v>44</v>
      </c>
      <c r="B16" s="137"/>
      <c r="C16" s="102" t="str">
        <f>'Secanim sludge'!C16</f>
        <v>Medium/Clay</v>
      </c>
      <c r="D16" s="102" t="str">
        <f>'Secanim sludge'!D16</f>
        <v>Medium/Clay</v>
      </c>
      <c r="E16" s="102" t="str">
        <f>'Secanim sludge'!E16</f>
        <v>Medium/Clay</v>
      </c>
      <c r="F16" s="102" t="str">
        <f>'Secanim sludge'!F16</f>
        <v>Medium/Clay</v>
      </c>
      <c r="G16" s="102" t="str">
        <f>'Secanim sludge'!G16</f>
        <v>Medium/Clay</v>
      </c>
      <c r="H16" s="102" t="str">
        <f>'Secanim sludge'!H16</f>
        <v>Medium/Clay</v>
      </c>
      <c r="I16" s="102" t="str">
        <f>'Secanim sludge'!I16</f>
        <v>Medium/Clay</v>
      </c>
      <c r="J16" s="102" t="str">
        <f>'Secanim sludge'!J16</f>
        <v>Medium/Clay</v>
      </c>
      <c r="K16" s="102" t="str">
        <f>'Secanim sludge'!K16</f>
        <v>Medium/Clay</v>
      </c>
      <c r="L16" s="102" t="str">
        <f>'Secanim sludge'!L16</f>
        <v>Medium/Clay</v>
      </c>
      <c r="M16" s="102" t="str">
        <f>'Secanim sludge'!M16</f>
        <v>Medium/Clay</v>
      </c>
      <c r="N16" s="102" t="str">
        <f>'Secanim sludge'!N16</f>
        <v>Medium/Clay</v>
      </c>
      <c r="O16" s="102" t="str">
        <f>'Secanim sludge'!O16</f>
        <v>Medium/Clay</v>
      </c>
      <c r="P16" s="102" t="str">
        <f>'Secanim sludge'!P16</f>
        <v>Medium/Clay</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33" t="s">
        <v>69</v>
      </c>
      <c r="B17" s="13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31" t="s">
        <v>23</v>
      </c>
      <c r="B18" s="132"/>
      <c r="C18" s="16">
        <f>$D31</f>
        <v>20.619000000000003</v>
      </c>
      <c r="D18" s="16">
        <f>$D32</f>
        <v>20.619000000000003</v>
      </c>
      <c r="E18" s="16">
        <f>$D33</f>
        <v>20.619000000000003</v>
      </c>
      <c r="F18" s="16">
        <f>$D34</f>
        <v>20.619000000000003</v>
      </c>
      <c r="G18" s="16">
        <f>$D35</f>
        <v>20.619000000000003</v>
      </c>
      <c r="H18" s="16">
        <f>$D36</f>
        <v>20.619000000000003</v>
      </c>
      <c r="I18" s="16">
        <f>$D37</f>
        <v>20.619000000000003</v>
      </c>
      <c r="J18" s="16">
        <f>$D38</f>
        <v>20.619000000000003</v>
      </c>
      <c r="K18" s="16">
        <f>$D39</f>
        <v>20.619000000000003</v>
      </c>
      <c r="L18" s="16">
        <f>$D40</f>
        <v>20.619000000000003</v>
      </c>
      <c r="M18" s="16">
        <f>$D41</f>
        <v>20.619000000000003</v>
      </c>
      <c r="N18" s="16">
        <f>$D42</f>
        <v>20.619000000000003</v>
      </c>
      <c r="O18" s="16">
        <f>$D43</f>
        <v>20.619000000000003</v>
      </c>
      <c r="P18" s="16">
        <f>$D44</f>
        <v>20.619000000000003</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31" t="s">
        <v>90</v>
      </c>
      <c r="B19" s="132"/>
      <c r="C19" s="16">
        <f>C18-C17</f>
        <v>-43.980999999999995</v>
      </c>
      <c r="D19" s="16">
        <f t="shared" ref="D19:V19" si="1">D18-D17</f>
        <v>-43.980999999999995</v>
      </c>
      <c r="E19" s="16">
        <f t="shared" si="1"/>
        <v>-43.980999999999995</v>
      </c>
      <c r="F19" s="16">
        <f t="shared" si="1"/>
        <v>-43.980999999999995</v>
      </c>
      <c r="G19" s="16">
        <f t="shared" si="1"/>
        <v>-43.980999999999995</v>
      </c>
      <c r="H19" s="16">
        <f t="shared" si="1"/>
        <v>-43.980999999999995</v>
      </c>
      <c r="I19" s="16">
        <f t="shared" si="1"/>
        <v>-43.980999999999995</v>
      </c>
      <c r="J19" s="16">
        <f t="shared" si="1"/>
        <v>-43.980999999999995</v>
      </c>
      <c r="K19" s="16">
        <f t="shared" si="1"/>
        <v>-43.980999999999995</v>
      </c>
      <c r="L19" s="16">
        <f t="shared" si="1"/>
        <v>-43.980999999999995</v>
      </c>
      <c r="M19" s="16">
        <f t="shared" si="1"/>
        <v>-43.980999999999995</v>
      </c>
      <c r="N19" s="16">
        <f t="shared" si="1"/>
        <v>-43.980999999999995</v>
      </c>
      <c r="O19" s="16">
        <f t="shared" si="1"/>
        <v>-43.980999999999995</v>
      </c>
      <c r="P19" s="16">
        <f t="shared" si="1"/>
        <v>-43.980999999999995</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9" t="s">
        <v>91</v>
      </c>
      <c r="B20" s="13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33" t="s">
        <v>88</v>
      </c>
      <c r="B21" s="13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31" t="s">
        <v>89</v>
      </c>
      <c r="B22" s="132"/>
      <c r="C22" s="16">
        <f>$E31</f>
        <v>26.630500000000005</v>
      </c>
      <c r="D22" s="16">
        <f>$E32</f>
        <v>26.630500000000005</v>
      </c>
      <c r="E22" s="16">
        <f>$E33</f>
        <v>26.630500000000005</v>
      </c>
      <c r="F22" s="16">
        <f>$E34</f>
        <v>26.630500000000005</v>
      </c>
      <c r="G22" s="16">
        <f>$E35</f>
        <v>26.630500000000005</v>
      </c>
      <c r="H22" s="16">
        <f>$E36</f>
        <v>26.630500000000005</v>
      </c>
      <c r="I22" s="16">
        <f>$E37</f>
        <v>26.630500000000005</v>
      </c>
      <c r="J22" s="16">
        <f>$E38</f>
        <v>26.630500000000005</v>
      </c>
      <c r="K22" s="16">
        <f>$E39</f>
        <v>26.630500000000005</v>
      </c>
      <c r="L22" s="16">
        <f>$E40</f>
        <v>26.630500000000005</v>
      </c>
      <c r="M22" s="16">
        <f>$E41</f>
        <v>26.630500000000005</v>
      </c>
      <c r="N22" s="16">
        <f>$E42</f>
        <v>26.630500000000005</v>
      </c>
      <c r="O22" s="16">
        <f>$E43</f>
        <v>26.630500000000005</v>
      </c>
      <c r="P22" s="16">
        <f>$E44</f>
        <v>26.630500000000005</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31" t="s">
        <v>92</v>
      </c>
      <c r="B23" s="132"/>
      <c r="C23" s="16">
        <f>C22-C21</f>
        <v>-201.36949999999999</v>
      </c>
      <c r="D23" s="16">
        <f t="shared" ref="D23:V23" si="3">D22-D21</f>
        <v>-201.36949999999999</v>
      </c>
      <c r="E23" s="16">
        <f t="shared" si="3"/>
        <v>-201.36949999999999</v>
      </c>
      <c r="F23" s="16">
        <f t="shared" si="3"/>
        <v>-201.36949999999999</v>
      </c>
      <c r="G23" s="16">
        <f t="shared" si="3"/>
        <v>-201.36949999999999</v>
      </c>
      <c r="H23" s="16">
        <f t="shared" si="3"/>
        <v>-201.36949999999999</v>
      </c>
      <c r="I23" s="16">
        <f t="shared" si="3"/>
        <v>-201.36949999999999</v>
      </c>
      <c r="J23" s="16">
        <f t="shared" si="3"/>
        <v>-201.36949999999999</v>
      </c>
      <c r="K23" s="16">
        <f t="shared" si="3"/>
        <v>-201.36949999999999</v>
      </c>
      <c r="L23" s="16">
        <f t="shared" si="3"/>
        <v>-201.36949999999999</v>
      </c>
      <c r="M23" s="16">
        <f t="shared" si="3"/>
        <v>-201.36949999999999</v>
      </c>
      <c r="N23" s="16">
        <f t="shared" si="3"/>
        <v>-201.36949999999999</v>
      </c>
      <c r="O23" s="16">
        <f t="shared" si="3"/>
        <v>-201.36949999999999</v>
      </c>
      <c r="P23" s="16">
        <f t="shared" si="3"/>
        <v>-201.36949999999999</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9" t="s">
        <v>93</v>
      </c>
      <c r="B24" s="13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1.28</v>
      </c>
      <c r="C28" s="15">
        <v>0.02</v>
      </c>
      <c r="D28" s="15">
        <v>36</v>
      </c>
      <c r="E28" s="15">
        <v>88.4</v>
      </c>
      <c r="F28" s="15">
        <v>13.2</v>
      </c>
      <c r="G28" s="15">
        <v>0.2</v>
      </c>
      <c r="H28" s="15">
        <v>0.5</v>
      </c>
      <c r="I28" s="15">
        <v>0.5</v>
      </c>
      <c r="J28" s="15">
        <v>0.01</v>
      </c>
      <c r="K28" s="15">
        <v>0.05</v>
      </c>
      <c r="L28" s="15">
        <v>0.2</v>
      </c>
      <c r="M28" s="15">
        <v>0.2</v>
      </c>
      <c r="N28" s="15"/>
      <c r="O28" s="15"/>
      <c r="P28" s="15">
        <v>445</v>
      </c>
      <c r="Q28" s="15">
        <v>40.200000000000003</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16/17</v>
      </c>
      <c r="B31" s="15">
        <v>250</v>
      </c>
      <c r="C31" s="76">
        <f>IF(C$27="%w/w SAR",((C$28*10)*$B31),IF(C$27="%w/w DM",(((C$28*10)*($B$28/100))*$B31),IF(C$27="kg/t SAR",(C$28*$B31),IF(C$27="kg/t DM",((C$28*($B$28/100))*$B31),IF(C$27="mg/kg SAR",((C$28*0.001)*$B31),IF(C$27="mg/kg DM",(((C$28*0.001)*($B$28/100))*$B31),0))))))</f>
        <v>50</v>
      </c>
      <c r="D31" s="76">
        <f>(IF(D$27="%w/w SAR",((D$28*10)*$B31),IF(D$27="%w/w DM",(((D$28*10)*($B$28/100))*$B31),IF(D$27="kg/t SAR",(D$28*$B31),IF(D$27="kg/t DM",((D$28*($B$28/100))*$B31),IF(D$27="mg/kg SAR",((D$28*0.001)*$B31),IF(D$27="mg/kg DM",(((D$28*0.001)*($B$28/100))*$B31),"0")))))))*2.291</f>
        <v>20.619000000000003</v>
      </c>
      <c r="E31" s="76">
        <f>(IF(E$27="%w/w SAR",((E$28*10)*$B31),IF(E$27="%w/w DM",(((E$28*10)*($B$28/100))*$B31),IF(E$27="kg/t SAR",(E$28*$B31),IF(E$27="kg/t DM",((E$28*($B$28/100))*$B31),IF(E$27="mg/kg SAR",((E$28*0.001)*$B31),IF(E$27="mg/kg DM",(((E$28*0.001)*($B$28/100))*$B31),"0")))))))*1.205</f>
        <v>26.630500000000005</v>
      </c>
      <c r="F31" s="76">
        <f>(IF(F$27="%w/w SAR",((F$28*10)*$B31),IF(F$27="%w/w DM",(((F$28*10)*($B$28/100))*$B31),IF(F$27="kg/t SAR",(F$28*$B31),IF(F$27="kg/t DM",((F$28*($B$28/100))*$B31),IF(F$27="mg/kg SAR",((F$28*0.001)*$B31),IF(F$27="mg/kg DM",(((F$28*0.001)*($B$28/100))*$B31),"0")))))))*1.658</f>
        <v>5.4713999999999992</v>
      </c>
      <c r="G31" s="76">
        <f t="shared" ref="G31:P46" si="5">IF(G$27="%w/w SAR",((G$28*10)*$B31),IF(G$27="%w/w DM",(((G$28*10)*($B$28/100))*$B31),IF(G$27="kg/t SAR",(G$28*$B31),IF(G$27="kg/t DM",((G$28*($B$28/100))*$B31),IF(G$27="mg/kg SAR",((G$28*0.001)*$B31),IF(G$27="mg/kg DM",(((G$28*0.001)*($B$28/100))*$B31),0))))))</f>
        <v>0.05</v>
      </c>
      <c r="H31" s="76">
        <f t="shared" si="5"/>
        <v>0.125</v>
      </c>
      <c r="I31" s="76">
        <f t="shared" si="5"/>
        <v>0.125</v>
      </c>
      <c r="J31" s="76">
        <f t="shared" si="5"/>
        <v>2.5000000000000001E-3</v>
      </c>
      <c r="K31" s="76">
        <f t="shared" si="5"/>
        <v>1.2500000000000001E-2</v>
      </c>
      <c r="L31" s="76">
        <f t="shared" si="5"/>
        <v>0.05</v>
      </c>
      <c r="M31" s="76">
        <f t="shared" si="5"/>
        <v>0.05</v>
      </c>
      <c r="N31" s="76">
        <f t="shared" si="5"/>
        <v>0</v>
      </c>
      <c r="O31" s="76">
        <f t="shared" si="5"/>
        <v>0</v>
      </c>
      <c r="P31" s="76">
        <f t="shared" si="5"/>
        <v>111.25</v>
      </c>
      <c r="Q31" s="76">
        <f>(IF(Q$27="%w/w SAR",((Q$28*10)*$B31),IF(Q$27="%w/w DM",(((Q$28*10)*($B$28/100))*$B31),IF(Q$27="kg/t SAR",(Q$28*$B31),IF(Q$27="kg/t DM",((Q$28*($B$28/100))*$B31),IF(Q$27="mg/kg SAR",((Q$28*0.001)*$B31),IF(Q$27="mg/kg DM",(((Q$28*0.001)*($B$28/100))*$B31),0)))))))*2.5</f>
        <v>25.125000000000007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18</v>
      </c>
      <c r="B32" s="15">
        <v>250</v>
      </c>
      <c r="C32" s="76">
        <f t="shared" ref="C32:C50" si="6">IF(C$27="%w/w SAR",((C$28*10)*$B32),IF(C$27="%w/w DM",(((C$28*10)*($B$28/100))*$B32),IF(C$27="kg/t SAR",(C$28*$B32),IF(C$27="kg/t DM",((C$28*($B$28/100))*$B32),IF(C$27="mg/kg SAR",((C$28*0.001)*$B32),IF(C$27="mg/kg DM",(((C$28*0.001)*($B$28/100))*$B32),0))))))</f>
        <v>50</v>
      </c>
      <c r="D32" s="76">
        <f t="shared" ref="D32:D50" si="7">(IF(D$27="%w/w SAR",((D$28*10)*$B32),IF(D$27="%w/w DM",(((D$28*10)*($B$28/100))*$B32),IF(D$27="kg/t SAR",(D$28*$B32),IF(D$27="kg/t DM",((D$28*($B$28/100))*$B32),IF(D$27="mg/kg SAR",((D$28*0.001)*$B32),IF(D$27="mg/kg DM",(((D$28*0.001)*($B$28/100))*$B32),"0")))))))*2.291</f>
        <v>20.619000000000003</v>
      </c>
      <c r="E32" s="76">
        <f t="shared" ref="E32:E50" si="8">(IF(E$27="%w/w SAR",((E$28*10)*$B32),IF(E$27="%w/w DM",(((E$28*10)*($B$28/100))*$B32),IF(E$27="kg/t SAR",(E$28*$B32),IF(E$27="kg/t DM",((E$28*($B$28/100))*$B32),IF(E$27="mg/kg SAR",((E$28*0.001)*$B32),IF(E$27="mg/kg DM",(((E$28*0.001)*($B$28/100))*$B32),"0")))))))*1.205</f>
        <v>26.630500000000005</v>
      </c>
      <c r="F32" s="76">
        <f t="shared" ref="F32:F50" si="9">(IF(F$27="%w/w SAR",((F$28*10)*$B32),IF(F$27="%w/w DM",(((F$28*10)*($B$28/100))*$B32),IF(F$27="kg/t SAR",(F$28*$B32),IF(F$27="kg/t DM",((F$28*($B$28/100))*$B32),IF(F$27="mg/kg SAR",((F$28*0.001)*$B32),IF(F$27="mg/kg DM",(((F$28*0.001)*($B$28/100))*$B32),"0")))))))*1.658</f>
        <v>5.4713999999999992</v>
      </c>
      <c r="G32" s="76">
        <f t="shared" si="5"/>
        <v>0.05</v>
      </c>
      <c r="H32" s="76">
        <f t="shared" si="5"/>
        <v>0.125</v>
      </c>
      <c r="I32" s="76">
        <f t="shared" si="5"/>
        <v>0.125</v>
      </c>
      <c r="J32" s="76">
        <f t="shared" si="5"/>
        <v>2.5000000000000001E-3</v>
      </c>
      <c r="K32" s="76">
        <f t="shared" si="5"/>
        <v>1.2500000000000001E-2</v>
      </c>
      <c r="L32" s="76">
        <f t="shared" si="5"/>
        <v>0.05</v>
      </c>
      <c r="M32" s="76">
        <f t="shared" si="5"/>
        <v>0.05</v>
      </c>
      <c r="N32" s="76">
        <f t="shared" si="5"/>
        <v>0</v>
      </c>
      <c r="O32" s="76">
        <f t="shared" si="5"/>
        <v>0</v>
      </c>
      <c r="P32" s="76">
        <f t="shared" si="5"/>
        <v>111.25</v>
      </c>
      <c r="Q32" s="76">
        <f t="shared" ref="Q32:Q50" si="10">(IF(Q$27="%w/w SAR",((Q$28*10)*$B32),IF(Q$27="%w/w DM",(((Q$28*10)*($B$28/100))*$B32),IF(Q$27="kg/t SAR",(Q$28*$B32),IF(Q$27="kg/t DM",((Q$28*($B$28/100))*$B32),IF(Q$27="mg/kg SAR",((Q$28*0.001)*$B32),IF(Q$27="mg/kg DM",(((Q$28*0.001)*($B$28/100))*$B32),0)))))))*2.5</f>
        <v>25.125000000000007</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25</v>
      </c>
      <c r="B33" s="15">
        <v>250</v>
      </c>
      <c r="C33" s="76">
        <f t="shared" si="6"/>
        <v>50</v>
      </c>
      <c r="D33" s="76">
        <f t="shared" si="7"/>
        <v>20.619000000000003</v>
      </c>
      <c r="E33" s="76">
        <f t="shared" si="8"/>
        <v>26.630500000000005</v>
      </c>
      <c r="F33" s="76">
        <f t="shared" si="9"/>
        <v>5.4713999999999992</v>
      </c>
      <c r="G33" s="76">
        <f t="shared" si="5"/>
        <v>0.05</v>
      </c>
      <c r="H33" s="76">
        <f t="shared" si="5"/>
        <v>0.125</v>
      </c>
      <c r="I33" s="76">
        <f t="shared" si="5"/>
        <v>0.125</v>
      </c>
      <c r="J33" s="76">
        <f t="shared" si="5"/>
        <v>2.5000000000000001E-3</v>
      </c>
      <c r="K33" s="76">
        <f t="shared" si="5"/>
        <v>1.2500000000000001E-2</v>
      </c>
      <c r="L33" s="76">
        <f t="shared" si="5"/>
        <v>0.05</v>
      </c>
      <c r="M33" s="76">
        <f t="shared" si="5"/>
        <v>0.05</v>
      </c>
      <c r="N33" s="76">
        <f t="shared" si="5"/>
        <v>0</v>
      </c>
      <c r="O33" s="76">
        <f t="shared" si="5"/>
        <v>0</v>
      </c>
      <c r="P33" s="76">
        <f t="shared" si="5"/>
        <v>111.25</v>
      </c>
      <c r="Q33" s="76">
        <f t="shared" si="10"/>
        <v>25.125000000000007</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26</v>
      </c>
      <c r="B34" s="15">
        <v>250</v>
      </c>
      <c r="C34" s="76">
        <f t="shared" si="6"/>
        <v>50</v>
      </c>
      <c r="D34" s="76">
        <f t="shared" si="7"/>
        <v>20.619000000000003</v>
      </c>
      <c r="E34" s="76">
        <f t="shared" si="8"/>
        <v>26.630500000000005</v>
      </c>
      <c r="F34" s="76">
        <f t="shared" si="9"/>
        <v>5.4713999999999992</v>
      </c>
      <c r="G34" s="76">
        <f t="shared" si="5"/>
        <v>0.05</v>
      </c>
      <c r="H34" s="76">
        <f t="shared" si="5"/>
        <v>0.125</v>
      </c>
      <c r="I34" s="76">
        <f t="shared" si="5"/>
        <v>0.125</v>
      </c>
      <c r="J34" s="76">
        <f t="shared" si="5"/>
        <v>2.5000000000000001E-3</v>
      </c>
      <c r="K34" s="76">
        <f t="shared" si="5"/>
        <v>1.2500000000000001E-2</v>
      </c>
      <c r="L34" s="76">
        <f t="shared" si="5"/>
        <v>0.05</v>
      </c>
      <c r="M34" s="76">
        <f t="shared" si="5"/>
        <v>0.05</v>
      </c>
      <c r="N34" s="76">
        <f t="shared" si="5"/>
        <v>0</v>
      </c>
      <c r="O34" s="76">
        <f t="shared" si="5"/>
        <v>0</v>
      </c>
      <c r="P34" s="76">
        <f t="shared" si="5"/>
        <v>111.25</v>
      </c>
      <c r="Q34" s="76">
        <f t="shared" si="10"/>
        <v>25.125000000000007</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29</v>
      </c>
      <c r="B35" s="15">
        <v>250</v>
      </c>
      <c r="C35" s="76">
        <f t="shared" si="6"/>
        <v>50</v>
      </c>
      <c r="D35" s="76">
        <f t="shared" si="7"/>
        <v>20.619000000000003</v>
      </c>
      <c r="E35" s="76">
        <f t="shared" si="8"/>
        <v>26.630500000000005</v>
      </c>
      <c r="F35" s="76">
        <f t="shared" si="9"/>
        <v>5.4713999999999992</v>
      </c>
      <c r="G35" s="76">
        <f t="shared" si="5"/>
        <v>0.05</v>
      </c>
      <c r="H35" s="76">
        <f t="shared" si="5"/>
        <v>0.125</v>
      </c>
      <c r="I35" s="76">
        <f t="shared" si="5"/>
        <v>0.125</v>
      </c>
      <c r="J35" s="76">
        <f t="shared" si="5"/>
        <v>2.5000000000000001E-3</v>
      </c>
      <c r="K35" s="76">
        <f t="shared" si="5"/>
        <v>1.2500000000000001E-2</v>
      </c>
      <c r="L35" s="76">
        <f t="shared" si="5"/>
        <v>0.05</v>
      </c>
      <c r="M35" s="76">
        <f t="shared" si="5"/>
        <v>0.05</v>
      </c>
      <c r="N35" s="76">
        <f t="shared" si="5"/>
        <v>0</v>
      </c>
      <c r="O35" s="76">
        <f t="shared" si="5"/>
        <v>0</v>
      </c>
      <c r="P35" s="76">
        <f t="shared" si="5"/>
        <v>111.25</v>
      </c>
      <c r="Q35" s="76">
        <f t="shared" si="10"/>
        <v>25.125000000000007</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30</v>
      </c>
      <c r="B36" s="15">
        <v>250</v>
      </c>
      <c r="C36" s="76">
        <f t="shared" si="6"/>
        <v>50</v>
      </c>
      <c r="D36" s="76">
        <f t="shared" si="7"/>
        <v>20.619000000000003</v>
      </c>
      <c r="E36" s="76">
        <f t="shared" si="8"/>
        <v>26.630500000000005</v>
      </c>
      <c r="F36" s="76">
        <f t="shared" si="9"/>
        <v>5.4713999999999992</v>
      </c>
      <c r="G36" s="76">
        <f t="shared" si="5"/>
        <v>0.05</v>
      </c>
      <c r="H36" s="76">
        <f t="shared" si="5"/>
        <v>0.125</v>
      </c>
      <c r="I36" s="76">
        <f t="shared" si="5"/>
        <v>0.125</v>
      </c>
      <c r="J36" s="76">
        <f t="shared" si="5"/>
        <v>2.5000000000000001E-3</v>
      </c>
      <c r="K36" s="76">
        <f t="shared" si="5"/>
        <v>1.2500000000000001E-2</v>
      </c>
      <c r="L36" s="76">
        <f t="shared" si="5"/>
        <v>0.05</v>
      </c>
      <c r="M36" s="76">
        <f t="shared" si="5"/>
        <v>0.05</v>
      </c>
      <c r="N36" s="76">
        <f t="shared" si="5"/>
        <v>0</v>
      </c>
      <c r="O36" s="76">
        <f t="shared" si="5"/>
        <v>0</v>
      </c>
      <c r="P36" s="76">
        <f t="shared" si="5"/>
        <v>111.25</v>
      </c>
      <c r="Q36" s="76">
        <f t="shared" si="10"/>
        <v>25.125000000000007</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31</v>
      </c>
      <c r="B37" s="15">
        <v>250</v>
      </c>
      <c r="C37" s="76">
        <f t="shared" si="6"/>
        <v>50</v>
      </c>
      <c r="D37" s="76">
        <f t="shared" si="7"/>
        <v>20.619000000000003</v>
      </c>
      <c r="E37" s="76">
        <f t="shared" si="8"/>
        <v>26.630500000000005</v>
      </c>
      <c r="F37" s="76">
        <f t="shared" si="9"/>
        <v>5.4713999999999992</v>
      </c>
      <c r="G37" s="76">
        <f t="shared" si="5"/>
        <v>0.05</v>
      </c>
      <c r="H37" s="76">
        <f t="shared" si="5"/>
        <v>0.125</v>
      </c>
      <c r="I37" s="76">
        <f t="shared" si="5"/>
        <v>0.125</v>
      </c>
      <c r="J37" s="76">
        <f t="shared" si="5"/>
        <v>2.5000000000000001E-3</v>
      </c>
      <c r="K37" s="76">
        <f t="shared" si="5"/>
        <v>1.2500000000000001E-2</v>
      </c>
      <c r="L37" s="76">
        <f t="shared" si="5"/>
        <v>0.05</v>
      </c>
      <c r="M37" s="76">
        <f t="shared" si="5"/>
        <v>0.05</v>
      </c>
      <c r="N37" s="76">
        <f t="shared" si="5"/>
        <v>0</v>
      </c>
      <c r="O37" s="76">
        <f t="shared" si="5"/>
        <v>0</v>
      </c>
      <c r="P37" s="76">
        <f t="shared" si="5"/>
        <v>111.25</v>
      </c>
      <c r="Q37" s="76">
        <f t="shared" si="10"/>
        <v>25.125000000000007</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32</v>
      </c>
      <c r="B38" s="15">
        <v>250</v>
      </c>
      <c r="C38" s="76">
        <f t="shared" si="6"/>
        <v>50</v>
      </c>
      <c r="D38" s="76">
        <f t="shared" si="7"/>
        <v>20.619000000000003</v>
      </c>
      <c r="E38" s="76">
        <f t="shared" si="8"/>
        <v>26.630500000000005</v>
      </c>
      <c r="F38" s="76">
        <f t="shared" si="9"/>
        <v>5.4713999999999992</v>
      </c>
      <c r="G38" s="76">
        <f t="shared" si="5"/>
        <v>0.05</v>
      </c>
      <c r="H38" s="76">
        <f t="shared" si="5"/>
        <v>0.125</v>
      </c>
      <c r="I38" s="76">
        <f t="shared" si="5"/>
        <v>0.125</v>
      </c>
      <c r="J38" s="76">
        <f t="shared" si="5"/>
        <v>2.5000000000000001E-3</v>
      </c>
      <c r="K38" s="76">
        <f t="shared" si="5"/>
        <v>1.2500000000000001E-2</v>
      </c>
      <c r="L38" s="76">
        <f t="shared" si="5"/>
        <v>0.05</v>
      </c>
      <c r="M38" s="76">
        <f t="shared" si="5"/>
        <v>0.05</v>
      </c>
      <c r="N38" s="76">
        <f t="shared" si="5"/>
        <v>0</v>
      </c>
      <c r="O38" s="76">
        <f t="shared" si="5"/>
        <v>0</v>
      </c>
      <c r="P38" s="76">
        <f t="shared" si="5"/>
        <v>111.25</v>
      </c>
      <c r="Q38" s="76">
        <f t="shared" si="10"/>
        <v>25.125000000000007</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34</v>
      </c>
      <c r="B39" s="15">
        <v>250</v>
      </c>
      <c r="C39" s="76">
        <f t="shared" si="6"/>
        <v>50</v>
      </c>
      <c r="D39" s="76">
        <f t="shared" si="7"/>
        <v>20.619000000000003</v>
      </c>
      <c r="E39" s="76">
        <f t="shared" si="8"/>
        <v>26.630500000000005</v>
      </c>
      <c r="F39" s="76">
        <f t="shared" si="9"/>
        <v>5.4713999999999992</v>
      </c>
      <c r="G39" s="76">
        <f t="shared" si="5"/>
        <v>0.05</v>
      </c>
      <c r="H39" s="76">
        <f t="shared" si="5"/>
        <v>0.125</v>
      </c>
      <c r="I39" s="76">
        <f t="shared" si="5"/>
        <v>0.125</v>
      </c>
      <c r="J39" s="76">
        <f t="shared" si="5"/>
        <v>2.5000000000000001E-3</v>
      </c>
      <c r="K39" s="76">
        <f t="shared" si="5"/>
        <v>1.2500000000000001E-2</v>
      </c>
      <c r="L39" s="76">
        <f t="shared" si="5"/>
        <v>0.05</v>
      </c>
      <c r="M39" s="76">
        <f t="shared" si="5"/>
        <v>0.05</v>
      </c>
      <c r="N39" s="76">
        <f t="shared" si="5"/>
        <v>0</v>
      </c>
      <c r="O39" s="76">
        <f t="shared" si="5"/>
        <v>0</v>
      </c>
      <c r="P39" s="76">
        <f t="shared" si="5"/>
        <v>111.25</v>
      </c>
      <c r="Q39" s="76">
        <f t="shared" si="10"/>
        <v>25.125000000000007</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35</v>
      </c>
      <c r="B40" s="15">
        <v>250</v>
      </c>
      <c r="C40" s="76">
        <f t="shared" si="6"/>
        <v>50</v>
      </c>
      <c r="D40" s="76">
        <f t="shared" si="7"/>
        <v>20.619000000000003</v>
      </c>
      <c r="E40" s="76">
        <f t="shared" si="8"/>
        <v>26.630500000000005</v>
      </c>
      <c r="F40" s="76">
        <f t="shared" si="9"/>
        <v>5.4713999999999992</v>
      </c>
      <c r="G40" s="76">
        <f t="shared" si="5"/>
        <v>0.05</v>
      </c>
      <c r="H40" s="76">
        <f t="shared" si="5"/>
        <v>0.125</v>
      </c>
      <c r="I40" s="76">
        <f t="shared" si="5"/>
        <v>0.125</v>
      </c>
      <c r="J40" s="76">
        <f t="shared" si="5"/>
        <v>2.5000000000000001E-3</v>
      </c>
      <c r="K40" s="76">
        <f t="shared" si="5"/>
        <v>1.2500000000000001E-2</v>
      </c>
      <c r="L40" s="76">
        <f t="shared" si="5"/>
        <v>0.05</v>
      </c>
      <c r="M40" s="76">
        <f t="shared" si="5"/>
        <v>0.05</v>
      </c>
      <c r="N40" s="76">
        <f t="shared" si="5"/>
        <v>0</v>
      </c>
      <c r="O40" s="76">
        <f t="shared" si="5"/>
        <v>0</v>
      </c>
      <c r="P40" s="76">
        <f t="shared" si="5"/>
        <v>111.25</v>
      </c>
      <c r="Q40" s="76">
        <f t="shared" si="10"/>
        <v>25.125000000000007</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36</v>
      </c>
      <c r="B41" s="15">
        <v>250</v>
      </c>
      <c r="C41" s="76">
        <f t="shared" si="6"/>
        <v>50</v>
      </c>
      <c r="D41" s="76">
        <f t="shared" si="7"/>
        <v>20.619000000000003</v>
      </c>
      <c r="E41" s="76">
        <f t="shared" si="8"/>
        <v>26.630500000000005</v>
      </c>
      <c r="F41" s="76">
        <f t="shared" si="9"/>
        <v>5.4713999999999992</v>
      </c>
      <c r="G41" s="76">
        <f t="shared" si="5"/>
        <v>0.05</v>
      </c>
      <c r="H41" s="76">
        <f t="shared" si="5"/>
        <v>0.125</v>
      </c>
      <c r="I41" s="76">
        <f t="shared" si="5"/>
        <v>0.125</v>
      </c>
      <c r="J41" s="76">
        <f t="shared" si="5"/>
        <v>2.5000000000000001E-3</v>
      </c>
      <c r="K41" s="76">
        <f t="shared" si="5"/>
        <v>1.2500000000000001E-2</v>
      </c>
      <c r="L41" s="76">
        <f t="shared" si="5"/>
        <v>0.05</v>
      </c>
      <c r="M41" s="76">
        <f t="shared" si="5"/>
        <v>0.05</v>
      </c>
      <c r="N41" s="76">
        <f t="shared" si="5"/>
        <v>0</v>
      </c>
      <c r="O41" s="76">
        <f t="shared" si="5"/>
        <v>0</v>
      </c>
      <c r="P41" s="76">
        <f t="shared" si="5"/>
        <v>111.25</v>
      </c>
      <c r="Q41" s="76">
        <f t="shared" si="10"/>
        <v>25.125000000000007</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37</v>
      </c>
      <c r="B42" s="15">
        <v>250</v>
      </c>
      <c r="C42" s="76">
        <f t="shared" si="6"/>
        <v>50</v>
      </c>
      <c r="D42" s="76">
        <f t="shared" si="7"/>
        <v>20.619000000000003</v>
      </c>
      <c r="E42" s="76">
        <f t="shared" si="8"/>
        <v>26.630500000000005</v>
      </c>
      <c r="F42" s="76">
        <f t="shared" si="9"/>
        <v>5.4713999999999992</v>
      </c>
      <c r="G42" s="76">
        <f t="shared" si="5"/>
        <v>0.05</v>
      </c>
      <c r="H42" s="76">
        <f t="shared" si="5"/>
        <v>0.125</v>
      </c>
      <c r="I42" s="76">
        <f t="shared" si="5"/>
        <v>0.125</v>
      </c>
      <c r="J42" s="76">
        <f t="shared" si="5"/>
        <v>2.5000000000000001E-3</v>
      </c>
      <c r="K42" s="76">
        <f t="shared" si="5"/>
        <v>1.2500000000000001E-2</v>
      </c>
      <c r="L42" s="76">
        <f t="shared" si="5"/>
        <v>0.05</v>
      </c>
      <c r="M42" s="76">
        <f t="shared" si="5"/>
        <v>0.05</v>
      </c>
      <c r="N42" s="76">
        <f t="shared" si="5"/>
        <v>0</v>
      </c>
      <c r="O42" s="76">
        <f t="shared" si="5"/>
        <v>0</v>
      </c>
      <c r="P42" s="76">
        <f t="shared" si="5"/>
        <v>111.25</v>
      </c>
      <c r="Q42" s="76">
        <f t="shared" si="10"/>
        <v>25.125000000000007</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38</v>
      </c>
      <c r="B43" s="15">
        <v>250</v>
      </c>
      <c r="C43" s="76">
        <f t="shared" si="6"/>
        <v>50</v>
      </c>
      <c r="D43" s="76">
        <f t="shared" si="7"/>
        <v>20.619000000000003</v>
      </c>
      <c r="E43" s="76">
        <f t="shared" si="8"/>
        <v>26.630500000000005</v>
      </c>
      <c r="F43" s="76">
        <f t="shared" si="9"/>
        <v>5.4713999999999992</v>
      </c>
      <c r="G43" s="76">
        <f t="shared" si="5"/>
        <v>0.05</v>
      </c>
      <c r="H43" s="76">
        <f t="shared" si="5"/>
        <v>0.125</v>
      </c>
      <c r="I43" s="76">
        <f t="shared" si="5"/>
        <v>0.125</v>
      </c>
      <c r="J43" s="76">
        <f t="shared" si="5"/>
        <v>2.5000000000000001E-3</v>
      </c>
      <c r="K43" s="76">
        <f t="shared" si="5"/>
        <v>1.2500000000000001E-2</v>
      </c>
      <c r="L43" s="76">
        <f t="shared" si="5"/>
        <v>0.05</v>
      </c>
      <c r="M43" s="76">
        <f t="shared" si="5"/>
        <v>0.05</v>
      </c>
      <c r="N43" s="76">
        <f t="shared" si="5"/>
        <v>0</v>
      </c>
      <c r="O43" s="76">
        <f t="shared" si="5"/>
        <v>0</v>
      </c>
      <c r="P43" s="76">
        <f t="shared" si="5"/>
        <v>111.25</v>
      </c>
      <c r="Q43" s="76">
        <f t="shared" si="10"/>
        <v>25.125000000000007</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39</v>
      </c>
      <c r="B44" s="15">
        <v>250</v>
      </c>
      <c r="C44" s="76">
        <f t="shared" si="6"/>
        <v>50</v>
      </c>
      <c r="D44" s="76">
        <f t="shared" si="7"/>
        <v>20.619000000000003</v>
      </c>
      <c r="E44" s="76">
        <f t="shared" si="8"/>
        <v>26.630500000000005</v>
      </c>
      <c r="F44" s="76">
        <f t="shared" si="9"/>
        <v>5.4713999999999992</v>
      </c>
      <c r="G44" s="76">
        <f t="shared" si="5"/>
        <v>0.05</v>
      </c>
      <c r="H44" s="76">
        <f t="shared" si="5"/>
        <v>0.125</v>
      </c>
      <c r="I44" s="76">
        <f t="shared" si="5"/>
        <v>0.125</v>
      </c>
      <c r="J44" s="76">
        <f t="shared" si="5"/>
        <v>2.5000000000000001E-3</v>
      </c>
      <c r="K44" s="76">
        <f t="shared" si="5"/>
        <v>1.2500000000000001E-2</v>
      </c>
      <c r="L44" s="76">
        <f t="shared" si="5"/>
        <v>0.05</v>
      </c>
      <c r="M44" s="76">
        <f t="shared" si="5"/>
        <v>0.05</v>
      </c>
      <c r="N44" s="76">
        <f t="shared" si="5"/>
        <v>0</v>
      </c>
      <c r="O44" s="76">
        <f t="shared" si="5"/>
        <v>0</v>
      </c>
      <c r="P44" s="76">
        <f t="shared" si="5"/>
        <v>111.25</v>
      </c>
      <c r="Q44" s="76">
        <f t="shared" si="10"/>
        <v>25.125000000000007</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16/17</v>
      </c>
      <c r="C57" s="8">
        <f t="shared" ref="C57:U57" si="13">D8</f>
        <v>18</v>
      </c>
      <c r="D57" s="8">
        <f t="shared" si="13"/>
        <v>25</v>
      </c>
      <c r="E57" s="8">
        <f t="shared" si="13"/>
        <v>26</v>
      </c>
      <c r="F57" s="8">
        <f t="shared" si="13"/>
        <v>29</v>
      </c>
      <c r="G57" s="8">
        <f t="shared" si="13"/>
        <v>30</v>
      </c>
      <c r="H57" s="8">
        <f t="shared" si="13"/>
        <v>31</v>
      </c>
      <c r="I57" s="8">
        <f t="shared" si="13"/>
        <v>32</v>
      </c>
      <c r="J57" s="8">
        <f t="shared" si="13"/>
        <v>34</v>
      </c>
      <c r="K57" s="8">
        <f t="shared" si="13"/>
        <v>35</v>
      </c>
      <c r="L57" s="8">
        <f t="shared" si="13"/>
        <v>36</v>
      </c>
      <c r="M57" s="8">
        <f t="shared" si="13"/>
        <v>37</v>
      </c>
      <c r="N57" s="8">
        <f t="shared" si="13"/>
        <v>38</v>
      </c>
      <c r="O57" s="8">
        <f t="shared" si="13"/>
        <v>39</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0" t="s">
        <v>133</v>
      </c>
      <c r="B59" s="75">
        <f>VLOOKUP(C$14,Table245810[],5,FALSE)</f>
        <v>6.2</v>
      </c>
      <c r="C59" s="75">
        <f>VLOOKUP(D$14,Table245810[],5,FALSE)</f>
        <v>6.2</v>
      </c>
      <c r="D59" s="75">
        <f>VLOOKUP(E$14,Table245810[],5,FALSE)</f>
        <v>6.2</v>
      </c>
      <c r="E59" s="75">
        <f>VLOOKUP(F$14,Table245810[],5,FALSE)</f>
        <v>6.2</v>
      </c>
      <c r="F59" s="75">
        <f>VLOOKUP(G$14,Table245810[],5,FALSE)</f>
        <v>6.2</v>
      </c>
      <c r="G59" s="75">
        <f>VLOOKUP(H$14,Table245810[],5,FALSE)</f>
        <v>6.2</v>
      </c>
      <c r="H59" s="75">
        <f>VLOOKUP(I$14,Table245810[],5,FALSE)</f>
        <v>6.2</v>
      </c>
      <c r="I59" s="75">
        <f>VLOOKUP(J$14,Table245810[],5,FALSE)</f>
        <v>6.2</v>
      </c>
      <c r="J59" s="75">
        <f>VLOOKUP(K$14,Table245810[],5,FALSE)</f>
        <v>6.2</v>
      </c>
      <c r="K59" s="75">
        <f>VLOOKUP(L$14,Table245810[],5,FALSE)</f>
        <v>6.2</v>
      </c>
      <c r="L59" s="75">
        <f>VLOOKUP(M$14,Table245810[],5,FALSE)</f>
        <v>6.2</v>
      </c>
      <c r="M59" s="75">
        <f>VLOOKUP(N$14,Table245810[],5,FALSE)</f>
        <v>6.2</v>
      </c>
      <c r="N59" s="75">
        <f>VLOOKUP(O$14,Table245810[],5,FALSE)</f>
        <v>6.2</v>
      </c>
      <c r="O59" s="75">
        <f>VLOOKUP(P$14,Table245810[],5,FALSE)</f>
        <v>6.2</v>
      </c>
      <c r="P59" s="75" t="e">
        <f>VLOOKUP(Q$14,Table245810[],5,FALSE)</f>
        <v>#N/A</v>
      </c>
      <c r="Q59" s="75" t="e">
        <f>VLOOKUP(R$14,Table245810[],5,FALSE)</f>
        <v>#N/A</v>
      </c>
      <c r="R59" s="75" t="e">
        <f>VLOOKUP(S$14,Table245810[],5,FALSE)</f>
        <v>#N/A</v>
      </c>
      <c r="S59" s="75" t="e">
        <f>VLOOKUP(T$14,Table245810[],5,FALSE)</f>
        <v>#N/A</v>
      </c>
      <c r="T59" s="75" t="e">
        <f>VLOOKUP(U$14,Table245810[],5,FALSE)</f>
        <v>#N/A</v>
      </c>
      <c r="U59" s="75" t="e">
        <f>VLOOKUP(V$14,Table245810[],5,FALSE)</f>
        <v>#N/A</v>
      </c>
    </row>
    <row r="60" spans="1:35" s="19" customFormat="1" ht="13" x14ac:dyDescent="0.3">
      <c r="A60" s="110" t="s">
        <v>4</v>
      </c>
      <c r="B60" s="75">
        <f>C10</f>
        <v>6.2</v>
      </c>
      <c r="C60" s="75">
        <f t="shared" ref="C60:U60" si="14">D10</f>
        <v>5.9</v>
      </c>
      <c r="D60" s="75">
        <f t="shared" si="14"/>
        <v>5.5</v>
      </c>
      <c r="E60" s="75">
        <f t="shared" si="14"/>
        <v>5.9</v>
      </c>
      <c r="F60" s="75">
        <f t="shared" si="14"/>
        <v>6.6</v>
      </c>
      <c r="G60" s="75">
        <f t="shared" si="14"/>
        <v>6.1</v>
      </c>
      <c r="H60" s="75">
        <f t="shared" si="14"/>
        <v>6.4</v>
      </c>
      <c r="I60" s="75">
        <f t="shared" si="14"/>
        <v>6.4</v>
      </c>
      <c r="J60" s="75">
        <f t="shared" si="14"/>
        <v>6.4</v>
      </c>
      <c r="K60" s="75">
        <f t="shared" si="14"/>
        <v>6.2</v>
      </c>
      <c r="L60" s="75">
        <f t="shared" si="14"/>
        <v>6.4</v>
      </c>
      <c r="M60" s="75">
        <f t="shared" si="14"/>
        <v>6.5</v>
      </c>
      <c r="N60" s="75">
        <f t="shared" si="14"/>
        <v>6.6</v>
      </c>
      <c r="O60" s="75">
        <f t="shared" si="14"/>
        <v>6.8</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250</v>
      </c>
      <c r="N62" s="76">
        <f>B43</f>
        <v>250</v>
      </c>
      <c r="O62" s="76">
        <f>B44</f>
        <v>250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0</v>
      </c>
      <c r="C64" s="76">
        <f t="shared" ref="C64:U64" si="17">(C59-C60)*C61</f>
        <v>1.7999999999999989</v>
      </c>
      <c r="D64" s="76">
        <f t="shared" si="17"/>
        <v>4.2000000000000011</v>
      </c>
      <c r="E64" s="76">
        <f t="shared" si="17"/>
        <v>1.7999999999999989</v>
      </c>
      <c r="F64" s="76">
        <f t="shared" si="17"/>
        <v>-2.3999999999999968</v>
      </c>
      <c r="G64" s="76">
        <f t="shared" si="17"/>
        <v>0.6000000000000032</v>
      </c>
      <c r="H64" s="76">
        <f t="shared" si="17"/>
        <v>-1.2000000000000011</v>
      </c>
      <c r="I64" s="76">
        <f t="shared" si="17"/>
        <v>-1.2000000000000011</v>
      </c>
      <c r="J64" s="76">
        <f t="shared" si="17"/>
        <v>-1.2000000000000011</v>
      </c>
      <c r="K64" s="76">
        <f t="shared" si="17"/>
        <v>0</v>
      </c>
      <c r="L64" s="76">
        <f t="shared" si="17"/>
        <v>-1.2000000000000011</v>
      </c>
      <c r="M64" s="76">
        <f t="shared" si="17"/>
        <v>-1.7999999999999989</v>
      </c>
      <c r="N64" s="76">
        <f t="shared" si="17"/>
        <v>-2.3999999999999968</v>
      </c>
      <c r="O64" s="76">
        <f t="shared" si="17"/>
        <v>-3.5999999999999979</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0</v>
      </c>
      <c r="C65" s="76">
        <f t="shared" ref="C65:U65" si="18">C63-C64</f>
        <v>-1.7999999999999989</v>
      </c>
      <c r="D65" s="76">
        <f t="shared" si="18"/>
        <v>-4.2000000000000011</v>
      </c>
      <c r="E65" s="76">
        <f t="shared" si="18"/>
        <v>-1.7999999999999989</v>
      </c>
      <c r="F65" s="76">
        <f t="shared" si="18"/>
        <v>2.3999999999999968</v>
      </c>
      <c r="G65" s="76">
        <f t="shared" si="18"/>
        <v>-0.6000000000000032</v>
      </c>
      <c r="H65" s="76">
        <f t="shared" si="18"/>
        <v>1.2000000000000011</v>
      </c>
      <c r="I65" s="76">
        <f t="shared" si="18"/>
        <v>1.2000000000000011</v>
      </c>
      <c r="J65" s="76">
        <f t="shared" si="18"/>
        <v>1.2000000000000011</v>
      </c>
      <c r="K65" s="76">
        <f t="shared" si="18"/>
        <v>0</v>
      </c>
      <c r="L65" s="76">
        <f t="shared" si="18"/>
        <v>1.2000000000000011</v>
      </c>
      <c r="M65" s="76">
        <f t="shared" si="18"/>
        <v>1.7999999999999989</v>
      </c>
      <c r="N65" s="76">
        <f t="shared" si="18"/>
        <v>2.3999999999999968</v>
      </c>
      <c r="O65" s="76">
        <f t="shared" si="18"/>
        <v>3.5999999999999979</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UNDER</v>
      </c>
      <c r="D66" s="77" t="str">
        <f t="shared" si="19"/>
        <v>UNDER</v>
      </c>
      <c r="E66" s="77" t="str">
        <f t="shared" si="19"/>
        <v>UNDER</v>
      </c>
      <c r="F66" s="77" t="str">
        <f t="shared" si="19"/>
        <v>OVER</v>
      </c>
      <c r="G66" s="77" t="str">
        <f t="shared" si="19"/>
        <v>UNDER</v>
      </c>
      <c r="H66" s="77" t="str">
        <f t="shared" si="19"/>
        <v>OVER</v>
      </c>
      <c r="I66" s="77" t="str">
        <f t="shared" si="19"/>
        <v>OVER</v>
      </c>
      <c r="J66" s="77" t="str">
        <f t="shared" si="19"/>
        <v>OVER</v>
      </c>
      <c r="K66" s="77" t="str">
        <f t="shared" si="19"/>
        <v>OVER</v>
      </c>
      <c r="L66" s="77" t="str">
        <f t="shared" si="19"/>
        <v>OVER</v>
      </c>
      <c r="M66" s="77" t="str">
        <f t="shared" si="19"/>
        <v>OVER</v>
      </c>
      <c r="N66" s="77" t="str">
        <f t="shared" si="19"/>
        <v>OVER</v>
      </c>
      <c r="O66" s="77" t="str">
        <f t="shared" si="19"/>
        <v>OVER</v>
      </c>
      <c r="P66" s="77" t="e">
        <f t="shared" si="19"/>
        <v>#N/A</v>
      </c>
      <c r="Q66" s="77" t="e">
        <f t="shared" si="19"/>
        <v>#N/A</v>
      </c>
      <c r="R66" s="77" t="e">
        <f t="shared" si="19"/>
        <v>#N/A</v>
      </c>
      <c r="S66" s="77" t="e">
        <f t="shared" si="19"/>
        <v>#N/A</v>
      </c>
      <c r="T66" s="77" t="e">
        <f t="shared" si="19"/>
        <v>#N/A</v>
      </c>
      <c r="U66" s="77" t="e">
        <f t="shared" si="19"/>
        <v>#N/A</v>
      </c>
    </row>
  </sheetData>
  <sheetProtection algorithmName="SHA-512" hashValue="LmH46SoT5wWqwaZU2iEWXCB+2vA94kMg1qiuy9fiyYQOrhBTTY9OqPvzeOqJKW31eUq4smtUZV87b3mJPrf9UQ==" saltValue="0xCI1FGB/4pJ3oldRcolN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4" operator="equal">
      <formula>"DECREASE"</formula>
    </cfRule>
    <cfRule type="cellIs" dxfId="208" priority="35" operator="equal">
      <formula>"INCREASE"</formula>
    </cfRule>
  </conditionalFormatting>
  <conditionalFormatting sqref="B62:U66 B31:B50">
    <cfRule type="cellIs" dxfId="207" priority="33" operator="greaterThan">
      <formula>$B$51</formula>
    </cfRule>
  </conditionalFormatting>
  <conditionalFormatting sqref="C31:C50">
    <cfRule type="cellIs" dxfId="206" priority="32" operator="greaterThan">
      <formula>$C$51</formula>
    </cfRule>
  </conditionalFormatting>
  <conditionalFormatting sqref="C18:V18">
    <cfRule type="cellIs" dxfId="205" priority="31" operator="equal">
      <formula>0</formula>
    </cfRule>
  </conditionalFormatting>
  <conditionalFormatting sqref="C17:V17">
    <cfRule type="cellIs" dxfId="204" priority="30" operator="equal">
      <formula>0</formula>
    </cfRule>
  </conditionalFormatting>
  <conditionalFormatting sqref="C19:V19">
    <cfRule type="cellIs" dxfId="203" priority="29" operator="equal">
      <formula>0</formula>
    </cfRule>
  </conditionalFormatting>
  <conditionalFormatting sqref="G31:G50">
    <cfRule type="cellIs" dxfId="202" priority="28" operator="greaterThan">
      <formula>$G$51</formula>
    </cfRule>
  </conditionalFormatting>
  <conditionalFormatting sqref="H31:H50">
    <cfRule type="cellIs" dxfId="201" priority="27" operator="greaterThan">
      <formula>$H$51</formula>
    </cfRule>
  </conditionalFormatting>
  <conditionalFormatting sqref="I31:I50">
    <cfRule type="cellIs" dxfId="200" priority="26" operator="greaterThan">
      <formula>$I$51</formula>
    </cfRule>
  </conditionalFormatting>
  <conditionalFormatting sqref="K31:K50">
    <cfRule type="cellIs" dxfId="199" priority="25" operator="greaterThan">
      <formula>$K$51</formula>
    </cfRule>
  </conditionalFormatting>
  <conditionalFormatting sqref="L31:L50">
    <cfRule type="cellIs" dxfId="198" priority="24" operator="greaterThan">
      <formula>$L$51</formula>
    </cfRule>
  </conditionalFormatting>
  <conditionalFormatting sqref="M31:M50">
    <cfRule type="cellIs" dxfId="197" priority="23" operator="greaterThan">
      <formula>$M$51</formula>
    </cfRule>
  </conditionalFormatting>
  <conditionalFormatting sqref="P31:P50">
    <cfRule type="cellIs" dxfId="196" priority="22" operator="greaterThan">
      <formula>$P$51</formula>
    </cfRule>
  </conditionalFormatting>
  <conditionalFormatting sqref="R31:R50">
    <cfRule type="cellIs" dxfId="195" priority="21" operator="greaterThan">
      <formula>$R$51</formula>
    </cfRule>
  </conditionalFormatting>
  <conditionalFormatting sqref="S31:S50">
    <cfRule type="cellIs" dxfId="194" priority="20" operator="greaterThan">
      <formula>$S$51</formula>
    </cfRule>
  </conditionalFormatting>
  <conditionalFormatting sqref="T31:T50">
    <cfRule type="cellIs" dxfId="193" priority="19" operator="greaterThan">
      <formula>$T$51</formula>
    </cfRule>
  </conditionalFormatting>
  <conditionalFormatting sqref="U31:U50">
    <cfRule type="cellIs" dxfId="192" priority="18" operator="greaterThan">
      <formula>$U$51</formula>
    </cfRule>
  </conditionalFormatting>
  <conditionalFormatting sqref="C22:V22">
    <cfRule type="cellIs" dxfId="191" priority="17" operator="equal">
      <formula>0</formula>
    </cfRule>
  </conditionalFormatting>
  <conditionalFormatting sqref="C24:V24">
    <cfRule type="cellIs" dxfId="190" priority="15" operator="equal">
      <formula>"DECREASE"</formula>
    </cfRule>
    <cfRule type="cellIs" dxfId="189" priority="16" operator="equal">
      <formula>"INCREASE"</formula>
    </cfRule>
  </conditionalFormatting>
  <conditionalFormatting sqref="C23:V23">
    <cfRule type="cellIs" dxfId="188" priority="14" operator="equal">
      <formula>0</formula>
    </cfRule>
  </conditionalFormatting>
  <conditionalFormatting sqref="I1">
    <cfRule type="cellIs" dxfId="187" priority="13" operator="lessThan">
      <formula>5</formula>
    </cfRule>
  </conditionalFormatting>
  <conditionalFormatting sqref="C21:V21">
    <cfRule type="cellIs" dxfId="186" priority="10" operator="equal">
      <formula>0</formula>
    </cfRule>
  </conditionalFormatting>
  <conditionalFormatting sqref="B66:U66">
    <cfRule type="cellIs" dxfId="185" priority="8" operator="equal">
      <formula>"UNDER"</formula>
    </cfRule>
    <cfRule type="cellIs" dxfId="184" priority="9" operator="equal">
      <formula>"OVER"</formula>
    </cfRule>
  </conditionalFormatting>
  <conditionalFormatting sqref="I2">
    <cfRule type="cellIs" dxfId="183" priority="7" operator="greaterThan">
      <formula>5000.1</formula>
    </cfRule>
  </conditionalFormatting>
  <conditionalFormatting sqref="I3">
    <cfRule type="cellIs" dxfId="182" priority="6" operator="greaterThan">
      <formula>4.1</formula>
    </cfRule>
  </conditionalFormatting>
  <conditionalFormatting sqref="J31:J50">
    <cfRule type="cellIs" dxfId="181" priority="5" operator="greaterThan">
      <formula>$J$51</formula>
    </cfRule>
  </conditionalFormatting>
  <conditionalFormatting sqref="L3">
    <cfRule type="cellIs" dxfId="180" priority="1" operator="lessThan">
      <formula>30</formula>
    </cfRule>
    <cfRule type="cellIs" dxfId="179" priority="2" operator="greaterThanOrEqual">
      <formula>30</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A4" zoomScale="50" zoomScaleNormal="50" workbookViewId="0">
      <selection activeCell="U28" sqref="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'Secanim sludge'!C1:D1</f>
        <v xml:space="preserve">PAN-015826 </v>
      </c>
      <c r="D1" s="141"/>
      <c r="E1" s="92" t="s">
        <v>45</v>
      </c>
      <c r="F1" s="38">
        <f>'Secanim sludge'!F1</f>
        <v>50</v>
      </c>
      <c r="G1" s="123" t="s">
        <v>43</v>
      </c>
      <c r="H1" s="124"/>
      <c r="I1" s="95">
        <v>4.54</v>
      </c>
      <c r="J1" s="127" t="s">
        <v>154</v>
      </c>
      <c r="K1" s="127"/>
      <c r="L1" s="96">
        <v>25</v>
      </c>
      <c r="AB1" s="18"/>
      <c r="AC1" s="18"/>
      <c r="AD1" s="29" t="s">
        <v>127</v>
      </c>
      <c r="AE1" s="17"/>
      <c r="AF1" s="17"/>
      <c r="AG1" s="18"/>
      <c r="AH1" s="18"/>
      <c r="AI1" s="39" t="s">
        <v>79</v>
      </c>
      <c r="AJ1" s="40" t="s">
        <v>94</v>
      </c>
      <c r="AK1" s="41" t="s">
        <v>95</v>
      </c>
      <c r="AL1" s="42" t="s">
        <v>126</v>
      </c>
      <c r="AM1" s="42" t="s">
        <v>132</v>
      </c>
      <c r="AN1" s="42" t="s">
        <v>112</v>
      </c>
    </row>
    <row r="2" spans="1:41" ht="13" x14ac:dyDescent="0.3">
      <c r="A2" s="127" t="s">
        <v>87</v>
      </c>
      <c r="B2" s="127"/>
      <c r="C2" s="142" t="str">
        <f>'Secanim sludge'!C2:D2</f>
        <v>EPR/KP3594VE</v>
      </c>
      <c r="D2" s="143"/>
      <c r="E2" s="92" t="s">
        <v>109</v>
      </c>
      <c r="F2" s="95" t="s">
        <v>179</v>
      </c>
      <c r="G2" s="125" t="s">
        <v>110</v>
      </c>
      <c r="H2" s="126"/>
      <c r="I2" s="95">
        <v>142</v>
      </c>
      <c r="J2" s="127" t="s">
        <v>159</v>
      </c>
      <c r="K2" s="127"/>
      <c r="L2" s="96">
        <v>0.01</v>
      </c>
      <c r="AB2" s="29" t="s">
        <v>56</v>
      </c>
      <c r="AC2" s="17"/>
      <c r="AD2" s="29" t="s">
        <v>70</v>
      </c>
      <c r="AE2" s="17"/>
      <c r="AF2" s="17"/>
      <c r="AG2" s="43" t="s">
        <v>76</v>
      </c>
      <c r="AH2" s="18"/>
      <c r="AI2" s="44" t="s">
        <v>127</v>
      </c>
      <c r="AJ2" s="45">
        <v>0</v>
      </c>
      <c r="AK2" s="46">
        <v>0</v>
      </c>
      <c r="AL2" s="10">
        <v>0</v>
      </c>
      <c r="AM2" s="11">
        <v>0</v>
      </c>
      <c r="AN2" s="11">
        <v>0</v>
      </c>
    </row>
    <row r="3" spans="1:41" ht="13" x14ac:dyDescent="0.25">
      <c r="A3" s="123" t="s">
        <v>42</v>
      </c>
      <c r="B3" s="124"/>
      <c r="C3" s="142" t="str">
        <f>'Secanim sludge'!C3:D3</f>
        <v>Mr Richard Street</v>
      </c>
      <c r="D3" s="143"/>
      <c r="E3" s="92" t="s">
        <v>108</v>
      </c>
      <c r="F3" s="30" t="s">
        <v>78</v>
      </c>
      <c r="G3" s="123" t="s">
        <v>111</v>
      </c>
      <c r="H3" s="124"/>
      <c r="I3" s="95"/>
      <c r="J3" s="123" t="s">
        <v>155</v>
      </c>
      <c r="K3" s="124"/>
      <c r="L3" s="96">
        <f>(L1/(L2*10000))*100</f>
        <v>25</v>
      </c>
      <c r="AB3" s="29" t="s">
        <v>57</v>
      </c>
      <c r="AC3" s="17"/>
      <c r="AD3" s="29" t="s">
        <v>71</v>
      </c>
      <c r="AE3" s="17"/>
      <c r="AF3" s="17"/>
      <c r="AG3" s="43" t="s">
        <v>77</v>
      </c>
      <c r="AH3" s="18"/>
      <c r="AI3" s="47" t="s">
        <v>114</v>
      </c>
      <c r="AJ3" s="48">
        <v>1.7</v>
      </c>
      <c r="AK3" s="49">
        <v>6</v>
      </c>
      <c r="AL3" s="50">
        <v>1</v>
      </c>
      <c r="AM3" s="11">
        <v>6.2</v>
      </c>
      <c r="AN3" s="11" t="s">
        <v>113</v>
      </c>
    </row>
    <row r="4" spans="1:41" ht="25" x14ac:dyDescent="0.25">
      <c r="A4" s="127" t="s">
        <v>0</v>
      </c>
      <c r="B4" s="127"/>
      <c r="C4" s="140" t="str">
        <f>'Secanim sludge'!C4:D4</f>
        <v>Brookhouse Farm, Hanmer, SY133EG</v>
      </c>
      <c r="D4" s="141"/>
      <c r="E4" s="93" t="s">
        <v>1</v>
      </c>
      <c r="F4" s="118" t="s">
        <v>178</v>
      </c>
      <c r="G4" s="123"/>
      <c r="H4" s="124"/>
      <c r="I4" s="38"/>
      <c r="J4" s="123"/>
      <c r="K4" s="124"/>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27" t="s">
        <v>47</v>
      </c>
      <c r="B5" s="127"/>
      <c r="C5" s="140" t="str">
        <f>'Secanim sludge'!C5:D5</f>
        <v xml:space="preserve">Owen Clee </v>
      </c>
      <c r="D5" s="141"/>
      <c r="E5" s="92"/>
      <c r="F5" s="38"/>
      <c r="G5" s="123"/>
      <c r="H5" s="124"/>
      <c r="I5" s="38"/>
      <c r="J5" s="123"/>
      <c r="K5" s="124"/>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27" t="s">
        <v>2</v>
      </c>
      <c r="B8" s="127"/>
      <c r="C8" s="59" t="str">
        <f>'Secanim sludge'!C8</f>
        <v>16/17</v>
      </c>
      <c r="D8" s="59">
        <f>'Secanim sludge'!D8</f>
        <v>18</v>
      </c>
      <c r="E8" s="59">
        <f>'Secanim sludge'!E8</f>
        <v>25</v>
      </c>
      <c r="F8" s="59">
        <f>'Secanim sludge'!F8</f>
        <v>26</v>
      </c>
      <c r="G8" s="59">
        <f>'Secanim sludge'!G8</f>
        <v>29</v>
      </c>
      <c r="H8" s="59">
        <f>'Secanim sludge'!H8</f>
        <v>30</v>
      </c>
      <c r="I8" s="59">
        <f>'Secanim sludge'!I8</f>
        <v>31</v>
      </c>
      <c r="J8" s="59">
        <f>'Secanim sludge'!J8</f>
        <v>32</v>
      </c>
      <c r="K8" s="59">
        <f>'Secanim sludge'!K8</f>
        <v>34</v>
      </c>
      <c r="L8" s="59">
        <f>'Secanim sludge'!L8</f>
        <v>35</v>
      </c>
      <c r="M8" s="59">
        <f>'Secanim sludge'!M8</f>
        <v>36</v>
      </c>
      <c r="N8" s="59">
        <f>'Secanim sludge'!N8</f>
        <v>37</v>
      </c>
      <c r="O8" s="59">
        <f>'Secanim sludge'!O8</f>
        <v>38</v>
      </c>
      <c r="P8" s="59">
        <f>'Secanim sludge'!P8</f>
        <v>39</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27" t="s">
        <v>3</v>
      </c>
      <c r="B9" s="127"/>
      <c r="C9" s="59" t="str">
        <f>'Secanim sludge'!C9</f>
        <v>Moderate</v>
      </c>
      <c r="D9" s="59" t="str">
        <f>'Secanim sludge'!D9</f>
        <v>Moderate</v>
      </c>
      <c r="E9" s="59" t="str">
        <f>'Secanim sludge'!E9</f>
        <v>Moderate</v>
      </c>
      <c r="F9" s="59" t="str">
        <f>'Secanim sludge'!F9</f>
        <v>Moderate</v>
      </c>
      <c r="G9" s="59" t="str">
        <f>'Secanim sludge'!G9</f>
        <v>Moderate</v>
      </c>
      <c r="H9" s="59" t="str">
        <f>'Secanim sludge'!H9</f>
        <v>Moderate</v>
      </c>
      <c r="I9" s="59" t="str">
        <f>'Secanim sludge'!I9</f>
        <v>Moderate</v>
      </c>
      <c r="J9" s="59" t="str">
        <f>'Secanim sludge'!J9</f>
        <v>Moderate</v>
      </c>
      <c r="K9" s="59" t="str">
        <f>'Secanim sludge'!K9</f>
        <v>Moderate</v>
      </c>
      <c r="L9" s="59" t="str">
        <f>'Secanim sludge'!L9</f>
        <v>Moderate</v>
      </c>
      <c r="M9" s="59" t="str">
        <f>'Secanim sludge'!M9</f>
        <v>Moderate</v>
      </c>
      <c r="N9" s="59" t="str">
        <f>'Secanim sludge'!N9</f>
        <v>Moderate</v>
      </c>
      <c r="O9" s="59" t="str">
        <f>'Secanim sludge'!O9</f>
        <v>Moderate</v>
      </c>
      <c r="P9" s="59" t="str">
        <f>'Secanim sludge'!P9</f>
        <v>Moderate</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27" t="s">
        <v>4</v>
      </c>
      <c r="B10" s="127"/>
      <c r="C10" s="59">
        <f>'Secanim sludge'!C10</f>
        <v>6.2</v>
      </c>
      <c r="D10" s="59">
        <f>'Secanim sludge'!D10</f>
        <v>5.9</v>
      </c>
      <c r="E10" s="59">
        <f>'Secanim sludge'!E10</f>
        <v>5.5</v>
      </c>
      <c r="F10" s="59">
        <f>'Secanim sludge'!F10</f>
        <v>5.9</v>
      </c>
      <c r="G10" s="59">
        <f>'Secanim sludge'!G10</f>
        <v>6.6</v>
      </c>
      <c r="H10" s="59">
        <f>'Secanim sludge'!H10</f>
        <v>6.1</v>
      </c>
      <c r="I10" s="59">
        <f>'Secanim sludge'!I10</f>
        <v>6.4</v>
      </c>
      <c r="J10" s="59">
        <f>'Secanim sludge'!J10</f>
        <v>6.4</v>
      </c>
      <c r="K10" s="59">
        <f>'Secanim sludge'!K10</f>
        <v>6.4</v>
      </c>
      <c r="L10" s="59">
        <f>'Secanim sludge'!L10</f>
        <v>6.2</v>
      </c>
      <c r="M10" s="59">
        <f>'Secanim sludge'!M10</f>
        <v>6.4</v>
      </c>
      <c r="N10" s="59">
        <f>'Secanim sludge'!N10</f>
        <v>6.5</v>
      </c>
      <c r="O10" s="59">
        <f>'Secanim sludge'!O10</f>
        <v>6.6</v>
      </c>
      <c r="P10" s="59">
        <f>'Secanim sludge'!P10</f>
        <v>6.8</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27" t="s">
        <v>5</v>
      </c>
      <c r="B11" s="127"/>
      <c r="C11" s="59">
        <f>'Secanim sludge'!C11</f>
        <v>2</v>
      </c>
      <c r="D11" s="59">
        <f>'Secanim sludge'!D11</f>
        <v>2</v>
      </c>
      <c r="E11" s="59">
        <f>'Secanim sludge'!E11</f>
        <v>1</v>
      </c>
      <c r="F11" s="59">
        <f>'Secanim sludge'!F11</f>
        <v>3</v>
      </c>
      <c r="G11" s="59">
        <f>'Secanim sludge'!G11</f>
        <v>3</v>
      </c>
      <c r="H11" s="59">
        <f>'Secanim sludge'!H11</f>
        <v>3</v>
      </c>
      <c r="I11" s="59">
        <f>'Secanim sludge'!I11</f>
        <v>2</v>
      </c>
      <c r="J11" s="59">
        <f>'Secanim sludge'!J11</f>
        <v>2</v>
      </c>
      <c r="K11" s="59">
        <f>'Secanim sludge'!K11</f>
        <v>4</v>
      </c>
      <c r="L11" s="59">
        <f>'Secanim sludge'!L11</f>
        <v>1</v>
      </c>
      <c r="M11" s="59">
        <f>'Secanim sludge'!M11</f>
        <v>2</v>
      </c>
      <c r="N11" s="59">
        <f>'Secanim sludge'!N11</f>
        <v>3</v>
      </c>
      <c r="O11" s="59">
        <f>'Secanim sludge'!O11</f>
        <v>3</v>
      </c>
      <c r="P11" s="59">
        <f>'Secanim sludge'!P11</f>
        <v>3</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27" t="s">
        <v>6</v>
      </c>
      <c r="B12" s="127"/>
      <c r="C12" s="59">
        <f>'Secanim sludge'!C12</f>
        <v>1</v>
      </c>
      <c r="D12" s="59">
        <f>'Secanim sludge'!D12</f>
        <v>2</v>
      </c>
      <c r="E12" s="59">
        <f>'Secanim sludge'!E12</f>
        <v>0</v>
      </c>
      <c r="F12" s="59">
        <f>'Secanim sludge'!F12</f>
        <v>1</v>
      </c>
      <c r="G12" s="59">
        <f>'Secanim sludge'!G12</f>
        <v>4</v>
      </c>
      <c r="H12" s="59">
        <f>'Secanim sludge'!H12</f>
        <v>1</v>
      </c>
      <c r="I12" s="59">
        <f>'Secanim sludge'!I12</f>
        <v>2</v>
      </c>
      <c r="J12" s="59">
        <f>'Secanim sludge'!J12</f>
        <v>2</v>
      </c>
      <c r="K12" s="59">
        <f>'Secanim sludge'!K12</f>
        <v>2</v>
      </c>
      <c r="L12" s="59">
        <f>'Secanim sludge'!L12</f>
        <v>1</v>
      </c>
      <c r="M12" s="59">
        <f>'Secanim sludge'!M12</f>
        <v>1</v>
      </c>
      <c r="N12" s="59">
        <f>'Secanim sludge'!N12</f>
        <v>2</v>
      </c>
      <c r="O12" s="59">
        <f>'Secanim sludge'!O12</f>
        <v>2</v>
      </c>
      <c r="P12" s="59">
        <f>'Secanim sludge'!P12</f>
        <v>2</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27" t="s">
        <v>7</v>
      </c>
      <c r="B13" s="127"/>
      <c r="C13" s="59">
        <f>'Secanim sludge'!C13</f>
        <v>3</v>
      </c>
      <c r="D13" s="59">
        <f>'Secanim sludge'!D13</f>
        <v>3</v>
      </c>
      <c r="E13" s="59">
        <f>'Secanim sludge'!E13</f>
        <v>2</v>
      </c>
      <c r="F13" s="59">
        <f>'Secanim sludge'!F13</f>
        <v>2</v>
      </c>
      <c r="G13" s="59">
        <f>'Secanim sludge'!G13</f>
        <v>4</v>
      </c>
      <c r="H13" s="59">
        <f>'Secanim sludge'!H13</f>
        <v>4</v>
      </c>
      <c r="I13" s="59">
        <f>'Secanim sludge'!I13</f>
        <v>4</v>
      </c>
      <c r="J13" s="59">
        <f>'Secanim sludge'!J13</f>
        <v>3</v>
      </c>
      <c r="K13" s="59">
        <f>'Secanim sludge'!K13</f>
        <v>4</v>
      </c>
      <c r="L13" s="59">
        <f>'Secanim sludge'!L13</f>
        <v>3</v>
      </c>
      <c r="M13" s="59">
        <f>'Secanim sludge'!M13</f>
        <v>4</v>
      </c>
      <c r="N13" s="59">
        <f>'Secanim sludge'!N13</f>
        <v>3</v>
      </c>
      <c r="O13" s="59">
        <f>'Secanim sludge'!O13</f>
        <v>3</v>
      </c>
      <c r="P13" s="59">
        <f>'Secanim sludge'!P13</f>
        <v>4</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6" t="s">
        <v>8</v>
      </c>
      <c r="B14" s="136"/>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t="str">
        <f>'Secanim sludge'!H14</f>
        <v xml:space="preserve">Grass Silage (25% DM) </v>
      </c>
      <c r="I14" s="101" t="str">
        <f>'Secanim sludge'!I14</f>
        <v xml:space="preserve">Grass Silage (25% DM) </v>
      </c>
      <c r="J14" s="101" t="str">
        <f>'Secanim sludge'!J14</f>
        <v xml:space="preserve">Grass Silage (25% DM) </v>
      </c>
      <c r="K14" s="101" t="str">
        <f>'Secanim sludge'!K14</f>
        <v xml:space="preserve">Grass Silage (25% DM) </v>
      </c>
      <c r="L14" s="101" t="str">
        <f>'Secanim sludge'!L14</f>
        <v xml:space="preserve">Grass Silage (25% DM) </v>
      </c>
      <c r="M14" s="101" t="str">
        <f>'Secanim sludge'!M14</f>
        <v xml:space="preserve">Grass Silage (25% DM) </v>
      </c>
      <c r="N14" s="101" t="str">
        <f>'Secanim sludge'!N14</f>
        <v xml:space="preserve">Grass Silage (25% DM) </v>
      </c>
      <c r="O14" s="101" t="str">
        <f>'Secanim sludge'!O14</f>
        <v xml:space="preserve">Grass Silage (25% DM) </v>
      </c>
      <c r="P14" s="101" t="str">
        <f>'Secanim sludge'!P14</f>
        <v xml:space="preserve">Grass Silage (25% DM) </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5" t="s">
        <v>9</v>
      </c>
      <c r="B15" s="135"/>
      <c r="C15" s="59">
        <f>'Secanim sludge'!C15</f>
        <v>38</v>
      </c>
      <c r="D15" s="59">
        <f>'Secanim sludge'!D15</f>
        <v>38</v>
      </c>
      <c r="E15" s="59">
        <f>'Secanim sludge'!E15</f>
        <v>38</v>
      </c>
      <c r="F15" s="59">
        <f>'Secanim sludge'!F15</f>
        <v>38</v>
      </c>
      <c r="G15" s="59">
        <f>'Secanim sludge'!G15</f>
        <v>38</v>
      </c>
      <c r="H15" s="59">
        <f>'Secanim sludge'!H15</f>
        <v>38</v>
      </c>
      <c r="I15" s="59">
        <f>'Secanim sludge'!I15</f>
        <v>38</v>
      </c>
      <c r="J15" s="59">
        <f>'Secanim sludge'!J15</f>
        <v>38</v>
      </c>
      <c r="K15" s="59">
        <f>'Secanim sludge'!K15</f>
        <v>38</v>
      </c>
      <c r="L15" s="59">
        <f>'Secanim sludge'!L15</f>
        <v>38</v>
      </c>
      <c r="M15" s="59">
        <f>'Secanim sludge'!M15</f>
        <v>38</v>
      </c>
      <c r="N15" s="59">
        <f>'Secanim sludge'!N15</f>
        <v>38</v>
      </c>
      <c r="O15" s="59">
        <f>'Secanim sludge'!O15</f>
        <v>38</v>
      </c>
      <c r="P15" s="59">
        <f>'Secanim sludge'!P15</f>
        <v>38</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7" t="s">
        <v>44</v>
      </c>
      <c r="B16" s="137"/>
      <c r="C16" s="102" t="str">
        <f>'Secanim sludge'!C16</f>
        <v>Medium/Clay</v>
      </c>
      <c r="D16" s="102" t="str">
        <f>'Secanim sludge'!D16</f>
        <v>Medium/Clay</v>
      </c>
      <c r="E16" s="102" t="str">
        <f>'Secanim sludge'!E16</f>
        <v>Medium/Clay</v>
      </c>
      <c r="F16" s="102" t="str">
        <f>'Secanim sludge'!F16</f>
        <v>Medium/Clay</v>
      </c>
      <c r="G16" s="102" t="str">
        <f>'Secanim sludge'!G16</f>
        <v>Medium/Clay</v>
      </c>
      <c r="H16" s="102" t="str">
        <f>'Secanim sludge'!H16</f>
        <v>Medium/Clay</v>
      </c>
      <c r="I16" s="102" t="str">
        <f>'Secanim sludge'!I16</f>
        <v>Medium/Clay</v>
      </c>
      <c r="J16" s="102" t="str">
        <f>'Secanim sludge'!J16</f>
        <v>Medium/Clay</v>
      </c>
      <c r="K16" s="102" t="str">
        <f>'Secanim sludge'!K16</f>
        <v>Medium/Clay</v>
      </c>
      <c r="L16" s="102" t="str">
        <f>'Secanim sludge'!L16</f>
        <v>Medium/Clay</v>
      </c>
      <c r="M16" s="102" t="str">
        <f>'Secanim sludge'!M16</f>
        <v>Medium/Clay</v>
      </c>
      <c r="N16" s="102" t="str">
        <f>'Secanim sludge'!N16</f>
        <v>Medium/Clay</v>
      </c>
      <c r="O16" s="102" t="str">
        <f>'Secanim sludge'!O16</f>
        <v>Medium/Clay</v>
      </c>
      <c r="P16" s="102" t="str">
        <f>'Secanim sludge'!P16</f>
        <v>Medium/Clay</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33" t="s">
        <v>69</v>
      </c>
      <c r="B17" s="13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31" t="s">
        <v>23</v>
      </c>
      <c r="B18" s="132"/>
      <c r="C18" s="16">
        <f>$D31</f>
        <v>11.626825</v>
      </c>
      <c r="D18" s="16">
        <f>$D32</f>
        <v>11.626825</v>
      </c>
      <c r="E18" s="16">
        <f>$D33</f>
        <v>11.626825</v>
      </c>
      <c r="F18" s="16">
        <f>$D34</f>
        <v>11.626825</v>
      </c>
      <c r="G18" s="16">
        <f>$D35</f>
        <v>11.626825</v>
      </c>
      <c r="H18" s="16">
        <f>$D36</f>
        <v>11.626825</v>
      </c>
      <c r="I18" s="16">
        <f>$D37</f>
        <v>11.626825</v>
      </c>
      <c r="J18" s="16">
        <f>$D38</f>
        <v>11.626825</v>
      </c>
      <c r="K18" s="16">
        <f>$D39</f>
        <v>11.626825</v>
      </c>
      <c r="L18" s="16">
        <f>$D40</f>
        <v>11.626825</v>
      </c>
      <c r="M18" s="16">
        <f>$D41</f>
        <v>11.626825</v>
      </c>
      <c r="N18" s="16">
        <f>$D42</f>
        <v>11.626825</v>
      </c>
      <c r="O18" s="16">
        <f>$D43</f>
        <v>11.626825</v>
      </c>
      <c r="P18" s="16">
        <f>$D44</f>
        <v>11.626825</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31" t="s">
        <v>90</v>
      </c>
      <c r="B19" s="132"/>
      <c r="C19" s="16">
        <f>C18-C17</f>
        <v>-52.973174999999998</v>
      </c>
      <c r="D19" s="16">
        <f t="shared" ref="D19:V19" si="1">D18-D17</f>
        <v>-52.973174999999998</v>
      </c>
      <c r="E19" s="16">
        <f t="shared" si="1"/>
        <v>-52.973174999999998</v>
      </c>
      <c r="F19" s="16">
        <f t="shared" si="1"/>
        <v>-52.973174999999998</v>
      </c>
      <c r="G19" s="16">
        <f t="shared" si="1"/>
        <v>-52.973174999999998</v>
      </c>
      <c r="H19" s="16">
        <f t="shared" si="1"/>
        <v>-52.973174999999998</v>
      </c>
      <c r="I19" s="16">
        <f t="shared" si="1"/>
        <v>-52.973174999999998</v>
      </c>
      <c r="J19" s="16">
        <f t="shared" si="1"/>
        <v>-52.973174999999998</v>
      </c>
      <c r="K19" s="16">
        <f t="shared" si="1"/>
        <v>-52.973174999999998</v>
      </c>
      <c r="L19" s="16">
        <f t="shared" si="1"/>
        <v>-52.973174999999998</v>
      </c>
      <c r="M19" s="16">
        <f t="shared" si="1"/>
        <v>-52.973174999999998</v>
      </c>
      <c r="N19" s="16">
        <f t="shared" si="1"/>
        <v>-52.973174999999998</v>
      </c>
      <c r="O19" s="16">
        <f t="shared" si="1"/>
        <v>-52.973174999999998</v>
      </c>
      <c r="P19" s="16">
        <f t="shared" si="1"/>
        <v>-52.973174999999998</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9" t="s">
        <v>91</v>
      </c>
      <c r="B20" s="13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33" t="s">
        <v>88</v>
      </c>
      <c r="B21" s="13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31" t="s">
        <v>89</v>
      </c>
      <c r="B22" s="132"/>
      <c r="C22" s="16">
        <f>$E31</f>
        <v>47.89875</v>
      </c>
      <c r="D22" s="16">
        <f>$E32</f>
        <v>47.89875</v>
      </c>
      <c r="E22" s="16">
        <f>$E33</f>
        <v>47.89875</v>
      </c>
      <c r="F22" s="16">
        <f>$E34</f>
        <v>47.89875</v>
      </c>
      <c r="G22" s="16">
        <f>$E35</f>
        <v>47.89875</v>
      </c>
      <c r="H22" s="16">
        <f>$E36</f>
        <v>47.89875</v>
      </c>
      <c r="I22" s="16">
        <f>$E37</f>
        <v>47.89875</v>
      </c>
      <c r="J22" s="16">
        <f>$E38</f>
        <v>47.89875</v>
      </c>
      <c r="K22" s="16">
        <f>$E39</f>
        <v>47.89875</v>
      </c>
      <c r="L22" s="16">
        <f>$E40</f>
        <v>47.89875</v>
      </c>
      <c r="M22" s="16">
        <f>$E41</f>
        <v>47.89875</v>
      </c>
      <c r="N22" s="16">
        <f>$E42</f>
        <v>47.89875</v>
      </c>
      <c r="O22" s="16">
        <f>$E43</f>
        <v>47.89875</v>
      </c>
      <c r="P22" s="16">
        <f>$E44</f>
        <v>47.89875</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31" t="s">
        <v>92</v>
      </c>
      <c r="B23" s="132"/>
      <c r="C23" s="16">
        <f>C22-C21</f>
        <v>-180.10124999999999</v>
      </c>
      <c r="D23" s="16">
        <f t="shared" ref="D23:V23" si="3">D22-D21</f>
        <v>-180.10124999999999</v>
      </c>
      <c r="E23" s="16">
        <f t="shared" si="3"/>
        <v>-180.10124999999999</v>
      </c>
      <c r="F23" s="16">
        <f t="shared" si="3"/>
        <v>-180.10124999999999</v>
      </c>
      <c r="G23" s="16">
        <f t="shared" si="3"/>
        <v>-180.10124999999999</v>
      </c>
      <c r="H23" s="16">
        <f t="shared" si="3"/>
        <v>-180.10124999999999</v>
      </c>
      <c r="I23" s="16">
        <f t="shared" si="3"/>
        <v>-180.10124999999999</v>
      </c>
      <c r="J23" s="16">
        <f t="shared" si="3"/>
        <v>-180.10124999999999</v>
      </c>
      <c r="K23" s="16">
        <f t="shared" si="3"/>
        <v>-180.10124999999999</v>
      </c>
      <c r="L23" s="16">
        <f t="shared" si="3"/>
        <v>-180.10124999999999</v>
      </c>
      <c r="M23" s="16">
        <f t="shared" si="3"/>
        <v>-180.10124999999999</v>
      </c>
      <c r="N23" s="16">
        <f t="shared" si="3"/>
        <v>-180.10124999999999</v>
      </c>
      <c r="O23" s="16">
        <f t="shared" si="3"/>
        <v>-180.10124999999999</v>
      </c>
      <c r="P23" s="16">
        <f t="shared" si="3"/>
        <v>-180.10124999999999</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9" t="s">
        <v>93</v>
      </c>
      <c r="B24" s="13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1.27</v>
      </c>
      <c r="C28" s="15">
        <v>0.01</v>
      </c>
      <c r="D28" s="15">
        <v>20.3</v>
      </c>
      <c r="E28" s="15">
        <v>159</v>
      </c>
      <c r="F28" s="15">
        <v>15.8</v>
      </c>
      <c r="G28" s="15">
        <v>0.53</v>
      </c>
      <c r="H28" s="15">
        <v>0.8</v>
      </c>
      <c r="I28" s="15">
        <v>0.5</v>
      </c>
      <c r="J28" s="15">
        <v>0.01</v>
      </c>
      <c r="K28" s="15">
        <v>0.05</v>
      </c>
      <c r="L28" s="15">
        <v>0.2</v>
      </c>
      <c r="M28" s="15">
        <v>1.38</v>
      </c>
      <c r="N28" s="15"/>
      <c r="O28" s="15"/>
      <c r="P28" s="15">
        <v>15.7</v>
      </c>
      <c r="Q28" s="15">
        <v>21</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16/17</v>
      </c>
      <c r="B31" s="15">
        <v>250</v>
      </c>
      <c r="C31" s="76">
        <f>IF(C$27="%w/w SAR",((C$28*10)*$B31),IF(C$27="%w/w DM",(((C$28*10)*($B$28/100))*$B31),IF(C$27="kg/t SAR",(C$28*$B31),IF(C$27="kg/t DM",((C$28*($B$28/100))*$B31),IF(C$27="mg/kg SAR",((C$28*0.001)*$B31),IF(C$27="mg/kg DM",(((C$28*0.001)*($B$28/100))*$B31),0))))))</f>
        <v>25</v>
      </c>
      <c r="D31" s="76">
        <f>(IF(D$27="%w/w SAR",((D$28*10)*$B31),IF(D$27="%w/w DM",(((D$28*10)*($B$28/100))*$B31),IF(D$27="kg/t SAR",(D$28*$B31),IF(D$27="kg/t DM",((D$28*($B$28/100))*$B31),IF(D$27="mg/kg SAR",((D$28*0.001)*$B31),IF(D$27="mg/kg DM",(((D$28*0.001)*($B$28/100))*$B31),"0")))))))*2.291</f>
        <v>11.626825</v>
      </c>
      <c r="E31" s="76">
        <f>(IF(E$27="%w/w SAR",((E$28*10)*$B31),IF(E$27="%w/w DM",(((E$28*10)*($B$28/100))*$B31),IF(E$27="kg/t SAR",(E$28*$B31),IF(E$27="kg/t DM",((E$28*($B$28/100))*$B31),IF(E$27="mg/kg SAR",((E$28*0.001)*$B31),IF(E$27="mg/kg DM",(((E$28*0.001)*($B$28/100))*$B31),"0")))))))*1.205</f>
        <v>47.89875</v>
      </c>
      <c r="F31" s="76">
        <f>(IF(F$27="%w/w SAR",((F$28*10)*$B31),IF(F$27="%w/w DM",(((F$28*10)*($B$28/100))*$B31),IF(F$27="kg/t SAR",(F$28*$B31),IF(F$27="kg/t DM",((F$28*($B$28/100))*$B31),IF(F$27="mg/kg SAR",((F$28*0.001)*$B31),IF(F$27="mg/kg DM",(((F$28*0.001)*($B$28/100))*$B31),"0")))))))*1.658</f>
        <v>6.5491000000000001</v>
      </c>
      <c r="G31" s="76">
        <f t="shared" ref="G31:P46" si="5">IF(G$27="%w/w SAR",((G$28*10)*$B31),IF(G$27="%w/w DM",(((G$28*10)*($B$28/100))*$B31),IF(G$27="kg/t SAR",(G$28*$B31),IF(G$27="kg/t DM",((G$28*($B$28/100))*$B31),IF(G$27="mg/kg SAR",((G$28*0.001)*$B31),IF(G$27="mg/kg DM",(((G$28*0.001)*($B$28/100))*$B31),0))))))</f>
        <v>0.13250000000000003</v>
      </c>
      <c r="H31" s="76">
        <f t="shared" si="5"/>
        <v>0.2</v>
      </c>
      <c r="I31" s="76">
        <f t="shared" si="5"/>
        <v>0.125</v>
      </c>
      <c r="J31" s="76">
        <f t="shared" si="5"/>
        <v>2.5000000000000001E-3</v>
      </c>
      <c r="K31" s="76">
        <f t="shared" si="5"/>
        <v>1.2500000000000001E-2</v>
      </c>
      <c r="L31" s="76">
        <f t="shared" si="5"/>
        <v>0.05</v>
      </c>
      <c r="M31" s="76">
        <f t="shared" si="5"/>
        <v>0.34499999999999997</v>
      </c>
      <c r="N31" s="76">
        <f t="shared" si="5"/>
        <v>0</v>
      </c>
      <c r="O31" s="76">
        <f t="shared" si="5"/>
        <v>0</v>
      </c>
      <c r="P31" s="76">
        <f t="shared" si="5"/>
        <v>3.9249999999999998</v>
      </c>
      <c r="Q31" s="76">
        <f>(IF(Q$27="%w/w SAR",((Q$28*10)*$B31),IF(Q$27="%w/w DM",(((Q$28*10)*($B$28/100))*$B31),IF(Q$27="kg/t SAR",(Q$28*$B31),IF(Q$27="kg/t DM",((Q$28*($B$28/100))*$B31),IF(Q$27="mg/kg SAR",((Q$28*0.001)*$B31),IF(Q$27="mg/kg DM",(((Q$28*0.001)*($B$28/100))*$B31),0)))))))*2.5</f>
        <v>13.125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18</v>
      </c>
      <c r="B32" s="15">
        <v>250</v>
      </c>
      <c r="C32" s="76">
        <f t="shared" ref="C32:C50" si="6">IF(C$27="%w/w SAR",((C$28*10)*$B32),IF(C$27="%w/w DM",(((C$28*10)*($B$28/100))*$B32),IF(C$27="kg/t SAR",(C$28*$B32),IF(C$27="kg/t DM",((C$28*($B$28/100))*$B32),IF(C$27="mg/kg SAR",((C$28*0.001)*$B32),IF(C$27="mg/kg DM",(((C$28*0.001)*($B$28/100))*$B32),0))))))</f>
        <v>25</v>
      </c>
      <c r="D32" s="76">
        <f t="shared" ref="D32:D50" si="7">(IF(D$27="%w/w SAR",((D$28*10)*$B32),IF(D$27="%w/w DM",(((D$28*10)*($B$28/100))*$B32),IF(D$27="kg/t SAR",(D$28*$B32),IF(D$27="kg/t DM",((D$28*($B$28/100))*$B32),IF(D$27="mg/kg SAR",((D$28*0.001)*$B32),IF(D$27="mg/kg DM",(((D$28*0.001)*($B$28/100))*$B32),"0")))))))*2.291</f>
        <v>11.626825</v>
      </c>
      <c r="E32" s="76">
        <f t="shared" ref="E32:E50" si="8">(IF(E$27="%w/w SAR",((E$28*10)*$B32),IF(E$27="%w/w DM",(((E$28*10)*($B$28/100))*$B32),IF(E$27="kg/t SAR",(E$28*$B32),IF(E$27="kg/t DM",((E$28*($B$28/100))*$B32),IF(E$27="mg/kg SAR",((E$28*0.001)*$B32),IF(E$27="mg/kg DM",(((E$28*0.001)*($B$28/100))*$B32),"0")))))))*1.205</f>
        <v>47.89875</v>
      </c>
      <c r="F32" s="76">
        <f t="shared" ref="F32:F50" si="9">(IF(F$27="%w/w SAR",((F$28*10)*$B32),IF(F$27="%w/w DM",(((F$28*10)*($B$28/100))*$B32),IF(F$27="kg/t SAR",(F$28*$B32),IF(F$27="kg/t DM",((F$28*($B$28/100))*$B32),IF(F$27="mg/kg SAR",((F$28*0.001)*$B32),IF(F$27="mg/kg DM",(((F$28*0.001)*($B$28/100))*$B32),"0")))))))*1.658</f>
        <v>6.5491000000000001</v>
      </c>
      <c r="G32" s="76">
        <f t="shared" si="5"/>
        <v>0.13250000000000003</v>
      </c>
      <c r="H32" s="76">
        <f t="shared" si="5"/>
        <v>0.2</v>
      </c>
      <c r="I32" s="76">
        <f t="shared" si="5"/>
        <v>0.125</v>
      </c>
      <c r="J32" s="76">
        <f t="shared" si="5"/>
        <v>2.5000000000000001E-3</v>
      </c>
      <c r="K32" s="76">
        <f t="shared" si="5"/>
        <v>1.2500000000000001E-2</v>
      </c>
      <c r="L32" s="76">
        <f t="shared" si="5"/>
        <v>0.05</v>
      </c>
      <c r="M32" s="76">
        <f t="shared" si="5"/>
        <v>0.34499999999999997</v>
      </c>
      <c r="N32" s="76">
        <f t="shared" si="5"/>
        <v>0</v>
      </c>
      <c r="O32" s="76">
        <f t="shared" si="5"/>
        <v>0</v>
      </c>
      <c r="P32" s="76">
        <f t="shared" si="5"/>
        <v>3.9249999999999998</v>
      </c>
      <c r="Q32" s="76">
        <f t="shared" ref="Q32:Q50" si="10">(IF(Q$27="%w/w SAR",((Q$28*10)*$B32),IF(Q$27="%w/w DM",(((Q$28*10)*($B$28/100))*$B32),IF(Q$27="kg/t SAR",(Q$28*$B32),IF(Q$27="kg/t DM",((Q$28*($B$28/100))*$B32),IF(Q$27="mg/kg SAR",((Q$28*0.001)*$B32),IF(Q$27="mg/kg DM",(((Q$28*0.001)*($B$28/100))*$B32),0)))))))*2.5</f>
        <v>13.125</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25</v>
      </c>
      <c r="B33" s="15">
        <v>250</v>
      </c>
      <c r="C33" s="76">
        <f t="shared" si="6"/>
        <v>25</v>
      </c>
      <c r="D33" s="76">
        <f t="shared" si="7"/>
        <v>11.626825</v>
      </c>
      <c r="E33" s="76">
        <f t="shared" si="8"/>
        <v>47.89875</v>
      </c>
      <c r="F33" s="76">
        <f t="shared" si="9"/>
        <v>6.5491000000000001</v>
      </c>
      <c r="G33" s="76">
        <f t="shared" si="5"/>
        <v>0.13250000000000003</v>
      </c>
      <c r="H33" s="76">
        <f t="shared" si="5"/>
        <v>0.2</v>
      </c>
      <c r="I33" s="76">
        <f t="shared" si="5"/>
        <v>0.125</v>
      </c>
      <c r="J33" s="76">
        <f t="shared" si="5"/>
        <v>2.5000000000000001E-3</v>
      </c>
      <c r="K33" s="76">
        <f t="shared" si="5"/>
        <v>1.2500000000000001E-2</v>
      </c>
      <c r="L33" s="76">
        <f t="shared" si="5"/>
        <v>0.05</v>
      </c>
      <c r="M33" s="76">
        <f t="shared" si="5"/>
        <v>0.34499999999999997</v>
      </c>
      <c r="N33" s="76">
        <f t="shared" si="5"/>
        <v>0</v>
      </c>
      <c r="O33" s="76">
        <f t="shared" si="5"/>
        <v>0</v>
      </c>
      <c r="P33" s="76">
        <f t="shared" si="5"/>
        <v>3.9249999999999998</v>
      </c>
      <c r="Q33" s="76">
        <f t="shared" si="10"/>
        <v>13.125</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26</v>
      </c>
      <c r="B34" s="15">
        <v>250</v>
      </c>
      <c r="C34" s="76">
        <f t="shared" si="6"/>
        <v>25</v>
      </c>
      <c r="D34" s="76">
        <f t="shared" si="7"/>
        <v>11.626825</v>
      </c>
      <c r="E34" s="76">
        <f t="shared" si="8"/>
        <v>47.89875</v>
      </c>
      <c r="F34" s="76">
        <f t="shared" si="9"/>
        <v>6.5491000000000001</v>
      </c>
      <c r="G34" s="76">
        <f t="shared" si="5"/>
        <v>0.13250000000000003</v>
      </c>
      <c r="H34" s="76">
        <f t="shared" si="5"/>
        <v>0.2</v>
      </c>
      <c r="I34" s="76">
        <f t="shared" si="5"/>
        <v>0.125</v>
      </c>
      <c r="J34" s="76">
        <f t="shared" si="5"/>
        <v>2.5000000000000001E-3</v>
      </c>
      <c r="K34" s="76">
        <f t="shared" si="5"/>
        <v>1.2500000000000001E-2</v>
      </c>
      <c r="L34" s="76">
        <f t="shared" si="5"/>
        <v>0.05</v>
      </c>
      <c r="M34" s="76">
        <f t="shared" si="5"/>
        <v>0.34499999999999997</v>
      </c>
      <c r="N34" s="76">
        <f t="shared" si="5"/>
        <v>0</v>
      </c>
      <c r="O34" s="76">
        <f t="shared" si="5"/>
        <v>0</v>
      </c>
      <c r="P34" s="76">
        <f t="shared" si="5"/>
        <v>3.9249999999999998</v>
      </c>
      <c r="Q34" s="76">
        <f t="shared" si="10"/>
        <v>13.125</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29</v>
      </c>
      <c r="B35" s="15">
        <v>250</v>
      </c>
      <c r="C35" s="76">
        <f t="shared" si="6"/>
        <v>25</v>
      </c>
      <c r="D35" s="76">
        <f t="shared" si="7"/>
        <v>11.626825</v>
      </c>
      <c r="E35" s="76">
        <f t="shared" si="8"/>
        <v>47.89875</v>
      </c>
      <c r="F35" s="76">
        <f t="shared" si="9"/>
        <v>6.5491000000000001</v>
      </c>
      <c r="G35" s="76">
        <f t="shared" si="5"/>
        <v>0.13250000000000003</v>
      </c>
      <c r="H35" s="76">
        <f t="shared" si="5"/>
        <v>0.2</v>
      </c>
      <c r="I35" s="76">
        <f t="shared" si="5"/>
        <v>0.125</v>
      </c>
      <c r="J35" s="76">
        <f t="shared" si="5"/>
        <v>2.5000000000000001E-3</v>
      </c>
      <c r="K35" s="76">
        <f t="shared" si="5"/>
        <v>1.2500000000000001E-2</v>
      </c>
      <c r="L35" s="76">
        <f t="shared" si="5"/>
        <v>0.05</v>
      </c>
      <c r="M35" s="76">
        <f t="shared" si="5"/>
        <v>0.34499999999999997</v>
      </c>
      <c r="N35" s="76">
        <f t="shared" si="5"/>
        <v>0</v>
      </c>
      <c r="O35" s="76">
        <f t="shared" si="5"/>
        <v>0</v>
      </c>
      <c r="P35" s="76">
        <f t="shared" si="5"/>
        <v>3.9249999999999998</v>
      </c>
      <c r="Q35" s="76">
        <f t="shared" si="10"/>
        <v>13.125</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30</v>
      </c>
      <c r="B36" s="15">
        <v>250</v>
      </c>
      <c r="C36" s="76">
        <f t="shared" si="6"/>
        <v>25</v>
      </c>
      <c r="D36" s="76">
        <f t="shared" si="7"/>
        <v>11.626825</v>
      </c>
      <c r="E36" s="76">
        <f t="shared" si="8"/>
        <v>47.89875</v>
      </c>
      <c r="F36" s="76">
        <f t="shared" si="9"/>
        <v>6.5491000000000001</v>
      </c>
      <c r="G36" s="76">
        <f t="shared" si="5"/>
        <v>0.13250000000000003</v>
      </c>
      <c r="H36" s="76">
        <f t="shared" si="5"/>
        <v>0.2</v>
      </c>
      <c r="I36" s="76">
        <f t="shared" si="5"/>
        <v>0.125</v>
      </c>
      <c r="J36" s="76">
        <f t="shared" si="5"/>
        <v>2.5000000000000001E-3</v>
      </c>
      <c r="K36" s="76">
        <f t="shared" si="5"/>
        <v>1.2500000000000001E-2</v>
      </c>
      <c r="L36" s="76">
        <f t="shared" si="5"/>
        <v>0.05</v>
      </c>
      <c r="M36" s="76">
        <f t="shared" si="5"/>
        <v>0.34499999999999997</v>
      </c>
      <c r="N36" s="76">
        <f t="shared" si="5"/>
        <v>0</v>
      </c>
      <c r="O36" s="76">
        <f t="shared" si="5"/>
        <v>0</v>
      </c>
      <c r="P36" s="76">
        <f t="shared" si="5"/>
        <v>3.9249999999999998</v>
      </c>
      <c r="Q36" s="76">
        <f t="shared" si="10"/>
        <v>13.125</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31</v>
      </c>
      <c r="B37" s="15">
        <v>250</v>
      </c>
      <c r="C37" s="76">
        <f t="shared" si="6"/>
        <v>25</v>
      </c>
      <c r="D37" s="76">
        <f t="shared" si="7"/>
        <v>11.626825</v>
      </c>
      <c r="E37" s="76">
        <f t="shared" si="8"/>
        <v>47.89875</v>
      </c>
      <c r="F37" s="76">
        <f t="shared" si="9"/>
        <v>6.5491000000000001</v>
      </c>
      <c r="G37" s="76">
        <f t="shared" si="5"/>
        <v>0.13250000000000003</v>
      </c>
      <c r="H37" s="76">
        <f t="shared" si="5"/>
        <v>0.2</v>
      </c>
      <c r="I37" s="76">
        <f t="shared" si="5"/>
        <v>0.125</v>
      </c>
      <c r="J37" s="76">
        <f t="shared" si="5"/>
        <v>2.5000000000000001E-3</v>
      </c>
      <c r="K37" s="76">
        <f t="shared" si="5"/>
        <v>1.2500000000000001E-2</v>
      </c>
      <c r="L37" s="76">
        <f t="shared" si="5"/>
        <v>0.05</v>
      </c>
      <c r="M37" s="76">
        <f t="shared" si="5"/>
        <v>0.34499999999999997</v>
      </c>
      <c r="N37" s="76">
        <f t="shared" si="5"/>
        <v>0</v>
      </c>
      <c r="O37" s="76">
        <f t="shared" si="5"/>
        <v>0</v>
      </c>
      <c r="P37" s="76">
        <f t="shared" si="5"/>
        <v>3.9249999999999998</v>
      </c>
      <c r="Q37" s="76">
        <f t="shared" si="10"/>
        <v>13.125</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32</v>
      </c>
      <c r="B38" s="15">
        <v>250</v>
      </c>
      <c r="C38" s="76">
        <f t="shared" si="6"/>
        <v>25</v>
      </c>
      <c r="D38" s="76">
        <f t="shared" si="7"/>
        <v>11.626825</v>
      </c>
      <c r="E38" s="76">
        <f t="shared" si="8"/>
        <v>47.89875</v>
      </c>
      <c r="F38" s="76">
        <f t="shared" si="9"/>
        <v>6.5491000000000001</v>
      </c>
      <c r="G38" s="76">
        <f t="shared" si="5"/>
        <v>0.13250000000000003</v>
      </c>
      <c r="H38" s="76">
        <f t="shared" si="5"/>
        <v>0.2</v>
      </c>
      <c r="I38" s="76">
        <f t="shared" si="5"/>
        <v>0.125</v>
      </c>
      <c r="J38" s="76">
        <f t="shared" si="5"/>
        <v>2.5000000000000001E-3</v>
      </c>
      <c r="K38" s="76">
        <f t="shared" si="5"/>
        <v>1.2500000000000001E-2</v>
      </c>
      <c r="L38" s="76">
        <f t="shared" si="5"/>
        <v>0.05</v>
      </c>
      <c r="M38" s="76">
        <f t="shared" si="5"/>
        <v>0.34499999999999997</v>
      </c>
      <c r="N38" s="76">
        <f t="shared" si="5"/>
        <v>0</v>
      </c>
      <c r="O38" s="76">
        <f t="shared" si="5"/>
        <v>0</v>
      </c>
      <c r="P38" s="76">
        <f t="shared" si="5"/>
        <v>3.9249999999999998</v>
      </c>
      <c r="Q38" s="76">
        <f t="shared" si="10"/>
        <v>13.125</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34</v>
      </c>
      <c r="B39" s="15">
        <v>250</v>
      </c>
      <c r="C39" s="76">
        <f t="shared" si="6"/>
        <v>25</v>
      </c>
      <c r="D39" s="76">
        <f t="shared" si="7"/>
        <v>11.626825</v>
      </c>
      <c r="E39" s="76">
        <f t="shared" si="8"/>
        <v>47.89875</v>
      </c>
      <c r="F39" s="76">
        <f t="shared" si="9"/>
        <v>6.5491000000000001</v>
      </c>
      <c r="G39" s="76">
        <f t="shared" si="5"/>
        <v>0.13250000000000003</v>
      </c>
      <c r="H39" s="76">
        <f t="shared" si="5"/>
        <v>0.2</v>
      </c>
      <c r="I39" s="76">
        <f t="shared" si="5"/>
        <v>0.125</v>
      </c>
      <c r="J39" s="76">
        <f t="shared" si="5"/>
        <v>2.5000000000000001E-3</v>
      </c>
      <c r="K39" s="76">
        <f t="shared" si="5"/>
        <v>1.2500000000000001E-2</v>
      </c>
      <c r="L39" s="76">
        <f t="shared" si="5"/>
        <v>0.05</v>
      </c>
      <c r="M39" s="76">
        <f t="shared" si="5"/>
        <v>0.34499999999999997</v>
      </c>
      <c r="N39" s="76">
        <f t="shared" si="5"/>
        <v>0</v>
      </c>
      <c r="O39" s="76">
        <f t="shared" si="5"/>
        <v>0</v>
      </c>
      <c r="P39" s="76">
        <f t="shared" si="5"/>
        <v>3.9249999999999998</v>
      </c>
      <c r="Q39" s="76">
        <f t="shared" si="10"/>
        <v>13.125</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35</v>
      </c>
      <c r="B40" s="15">
        <v>250</v>
      </c>
      <c r="C40" s="76">
        <f t="shared" si="6"/>
        <v>25</v>
      </c>
      <c r="D40" s="76">
        <f t="shared" si="7"/>
        <v>11.626825</v>
      </c>
      <c r="E40" s="76">
        <f t="shared" si="8"/>
        <v>47.89875</v>
      </c>
      <c r="F40" s="76">
        <f t="shared" si="9"/>
        <v>6.5491000000000001</v>
      </c>
      <c r="G40" s="76">
        <f t="shared" si="5"/>
        <v>0.13250000000000003</v>
      </c>
      <c r="H40" s="76">
        <f t="shared" si="5"/>
        <v>0.2</v>
      </c>
      <c r="I40" s="76">
        <f t="shared" si="5"/>
        <v>0.125</v>
      </c>
      <c r="J40" s="76">
        <f t="shared" si="5"/>
        <v>2.5000000000000001E-3</v>
      </c>
      <c r="K40" s="76">
        <f t="shared" si="5"/>
        <v>1.2500000000000001E-2</v>
      </c>
      <c r="L40" s="76">
        <f t="shared" si="5"/>
        <v>0.05</v>
      </c>
      <c r="M40" s="76">
        <f t="shared" si="5"/>
        <v>0.34499999999999997</v>
      </c>
      <c r="N40" s="76">
        <f t="shared" si="5"/>
        <v>0</v>
      </c>
      <c r="O40" s="76">
        <f t="shared" si="5"/>
        <v>0</v>
      </c>
      <c r="P40" s="76">
        <f t="shared" si="5"/>
        <v>3.9249999999999998</v>
      </c>
      <c r="Q40" s="76">
        <f t="shared" si="10"/>
        <v>13.125</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36</v>
      </c>
      <c r="B41" s="15">
        <v>250</v>
      </c>
      <c r="C41" s="76">
        <f t="shared" si="6"/>
        <v>25</v>
      </c>
      <c r="D41" s="76">
        <f t="shared" si="7"/>
        <v>11.626825</v>
      </c>
      <c r="E41" s="76">
        <f t="shared" si="8"/>
        <v>47.89875</v>
      </c>
      <c r="F41" s="76">
        <f t="shared" si="9"/>
        <v>6.5491000000000001</v>
      </c>
      <c r="G41" s="76">
        <f t="shared" si="5"/>
        <v>0.13250000000000003</v>
      </c>
      <c r="H41" s="76">
        <f t="shared" si="5"/>
        <v>0.2</v>
      </c>
      <c r="I41" s="76">
        <f t="shared" si="5"/>
        <v>0.125</v>
      </c>
      <c r="J41" s="76">
        <f t="shared" si="5"/>
        <v>2.5000000000000001E-3</v>
      </c>
      <c r="K41" s="76">
        <f t="shared" si="5"/>
        <v>1.2500000000000001E-2</v>
      </c>
      <c r="L41" s="76">
        <f t="shared" si="5"/>
        <v>0.05</v>
      </c>
      <c r="M41" s="76">
        <f t="shared" si="5"/>
        <v>0.34499999999999997</v>
      </c>
      <c r="N41" s="76">
        <f t="shared" si="5"/>
        <v>0</v>
      </c>
      <c r="O41" s="76">
        <f t="shared" si="5"/>
        <v>0</v>
      </c>
      <c r="P41" s="76">
        <f t="shared" si="5"/>
        <v>3.9249999999999998</v>
      </c>
      <c r="Q41" s="76">
        <f t="shared" si="10"/>
        <v>13.125</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37</v>
      </c>
      <c r="B42" s="15">
        <v>250</v>
      </c>
      <c r="C42" s="76">
        <f t="shared" si="6"/>
        <v>25</v>
      </c>
      <c r="D42" s="76">
        <f t="shared" si="7"/>
        <v>11.626825</v>
      </c>
      <c r="E42" s="76">
        <f t="shared" si="8"/>
        <v>47.89875</v>
      </c>
      <c r="F42" s="76">
        <f t="shared" si="9"/>
        <v>6.5491000000000001</v>
      </c>
      <c r="G42" s="76">
        <f t="shared" si="5"/>
        <v>0.13250000000000003</v>
      </c>
      <c r="H42" s="76">
        <f t="shared" si="5"/>
        <v>0.2</v>
      </c>
      <c r="I42" s="76">
        <f t="shared" si="5"/>
        <v>0.125</v>
      </c>
      <c r="J42" s="76">
        <f t="shared" si="5"/>
        <v>2.5000000000000001E-3</v>
      </c>
      <c r="K42" s="76">
        <f t="shared" si="5"/>
        <v>1.2500000000000001E-2</v>
      </c>
      <c r="L42" s="76">
        <f t="shared" si="5"/>
        <v>0.05</v>
      </c>
      <c r="M42" s="76">
        <f t="shared" si="5"/>
        <v>0.34499999999999997</v>
      </c>
      <c r="N42" s="76">
        <f t="shared" si="5"/>
        <v>0</v>
      </c>
      <c r="O42" s="76">
        <f t="shared" si="5"/>
        <v>0</v>
      </c>
      <c r="P42" s="76">
        <f t="shared" si="5"/>
        <v>3.9249999999999998</v>
      </c>
      <c r="Q42" s="76">
        <f t="shared" si="10"/>
        <v>13.125</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38</v>
      </c>
      <c r="B43" s="15">
        <v>250</v>
      </c>
      <c r="C43" s="76">
        <f t="shared" si="6"/>
        <v>25</v>
      </c>
      <c r="D43" s="76">
        <f t="shared" si="7"/>
        <v>11.626825</v>
      </c>
      <c r="E43" s="76">
        <f t="shared" si="8"/>
        <v>47.89875</v>
      </c>
      <c r="F43" s="76">
        <f t="shared" si="9"/>
        <v>6.5491000000000001</v>
      </c>
      <c r="G43" s="76">
        <f t="shared" si="5"/>
        <v>0.13250000000000003</v>
      </c>
      <c r="H43" s="76">
        <f t="shared" si="5"/>
        <v>0.2</v>
      </c>
      <c r="I43" s="76">
        <f t="shared" si="5"/>
        <v>0.125</v>
      </c>
      <c r="J43" s="76">
        <f t="shared" si="5"/>
        <v>2.5000000000000001E-3</v>
      </c>
      <c r="K43" s="76">
        <f t="shared" si="5"/>
        <v>1.2500000000000001E-2</v>
      </c>
      <c r="L43" s="76">
        <f t="shared" si="5"/>
        <v>0.05</v>
      </c>
      <c r="M43" s="76">
        <f t="shared" si="5"/>
        <v>0.34499999999999997</v>
      </c>
      <c r="N43" s="76">
        <f t="shared" si="5"/>
        <v>0</v>
      </c>
      <c r="O43" s="76">
        <f t="shared" si="5"/>
        <v>0</v>
      </c>
      <c r="P43" s="76">
        <f t="shared" si="5"/>
        <v>3.9249999999999998</v>
      </c>
      <c r="Q43" s="76">
        <f t="shared" si="10"/>
        <v>13.125</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39</v>
      </c>
      <c r="B44" s="15">
        <v>250</v>
      </c>
      <c r="C44" s="76">
        <f t="shared" si="6"/>
        <v>25</v>
      </c>
      <c r="D44" s="76">
        <f t="shared" si="7"/>
        <v>11.626825</v>
      </c>
      <c r="E44" s="76">
        <f t="shared" si="8"/>
        <v>47.89875</v>
      </c>
      <c r="F44" s="76">
        <f t="shared" si="9"/>
        <v>6.5491000000000001</v>
      </c>
      <c r="G44" s="76">
        <f t="shared" si="5"/>
        <v>0.13250000000000003</v>
      </c>
      <c r="H44" s="76">
        <f t="shared" si="5"/>
        <v>0.2</v>
      </c>
      <c r="I44" s="76">
        <f t="shared" si="5"/>
        <v>0.125</v>
      </c>
      <c r="J44" s="76">
        <f t="shared" si="5"/>
        <v>2.5000000000000001E-3</v>
      </c>
      <c r="K44" s="76">
        <f t="shared" si="5"/>
        <v>1.2500000000000001E-2</v>
      </c>
      <c r="L44" s="76">
        <f t="shared" si="5"/>
        <v>0.05</v>
      </c>
      <c r="M44" s="76">
        <f t="shared" si="5"/>
        <v>0.34499999999999997</v>
      </c>
      <c r="N44" s="76">
        <f t="shared" si="5"/>
        <v>0</v>
      </c>
      <c r="O44" s="76">
        <f t="shared" si="5"/>
        <v>0</v>
      </c>
      <c r="P44" s="76">
        <f t="shared" si="5"/>
        <v>3.9249999999999998</v>
      </c>
      <c r="Q44" s="76">
        <f t="shared" si="10"/>
        <v>13.125</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16/17</v>
      </c>
      <c r="C57" s="8">
        <f t="shared" ref="C57:U57" si="13">D8</f>
        <v>18</v>
      </c>
      <c r="D57" s="8">
        <f t="shared" si="13"/>
        <v>25</v>
      </c>
      <c r="E57" s="8">
        <f t="shared" si="13"/>
        <v>26</v>
      </c>
      <c r="F57" s="8">
        <f t="shared" si="13"/>
        <v>29</v>
      </c>
      <c r="G57" s="8">
        <f t="shared" si="13"/>
        <v>30</v>
      </c>
      <c r="H57" s="8">
        <f t="shared" si="13"/>
        <v>31</v>
      </c>
      <c r="I57" s="8">
        <f t="shared" si="13"/>
        <v>32</v>
      </c>
      <c r="J57" s="8">
        <f t="shared" si="13"/>
        <v>34</v>
      </c>
      <c r="K57" s="8">
        <f t="shared" si="13"/>
        <v>35</v>
      </c>
      <c r="L57" s="8">
        <f t="shared" si="13"/>
        <v>36</v>
      </c>
      <c r="M57" s="8">
        <f t="shared" si="13"/>
        <v>37</v>
      </c>
      <c r="N57" s="8">
        <f t="shared" si="13"/>
        <v>38</v>
      </c>
      <c r="O57" s="8">
        <f t="shared" si="13"/>
        <v>39</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0" t="s">
        <v>133</v>
      </c>
      <c r="B59" s="75">
        <f>VLOOKUP(C$14,Table2458[],5,FALSE)</f>
        <v>6.2</v>
      </c>
      <c r="C59" s="75">
        <f>VLOOKUP(D$14,Table2458[],5,FALSE)</f>
        <v>6.2</v>
      </c>
      <c r="D59" s="75">
        <f>VLOOKUP(E$14,Table2458[],5,FALSE)</f>
        <v>6.2</v>
      </c>
      <c r="E59" s="75">
        <f>VLOOKUP(F$14,Table2458[],5,FALSE)</f>
        <v>6.2</v>
      </c>
      <c r="F59" s="75">
        <f>VLOOKUP(G$14,Table2458[],5,FALSE)</f>
        <v>6.2</v>
      </c>
      <c r="G59" s="75">
        <f>VLOOKUP(H$14,Table2458[],5,FALSE)</f>
        <v>6.2</v>
      </c>
      <c r="H59" s="75">
        <f>VLOOKUP(I$14,Table2458[],5,FALSE)</f>
        <v>6.2</v>
      </c>
      <c r="I59" s="75">
        <f>VLOOKUP(J$14,Table2458[],5,FALSE)</f>
        <v>6.2</v>
      </c>
      <c r="J59" s="75">
        <f>VLOOKUP(K$14,Table2458[],5,FALSE)</f>
        <v>6.2</v>
      </c>
      <c r="K59" s="75">
        <f>VLOOKUP(L$14,Table2458[],5,FALSE)</f>
        <v>6.2</v>
      </c>
      <c r="L59" s="75">
        <f>VLOOKUP(M$14,Table2458[],5,FALSE)</f>
        <v>6.2</v>
      </c>
      <c r="M59" s="75">
        <f>VLOOKUP(N$14,Table2458[],5,FALSE)</f>
        <v>6.2</v>
      </c>
      <c r="N59" s="75">
        <f>VLOOKUP(O$14,Table2458[],5,FALSE)</f>
        <v>6.2</v>
      </c>
      <c r="O59" s="75">
        <f>VLOOKUP(P$14,Table2458[],5,FALSE)</f>
        <v>6.2</v>
      </c>
      <c r="P59" s="75" t="e">
        <f>VLOOKUP(Q$14,Table2458[],5,FALSE)</f>
        <v>#N/A</v>
      </c>
      <c r="Q59" s="75" t="e">
        <f>VLOOKUP(R$14,Table2458[],5,FALSE)</f>
        <v>#N/A</v>
      </c>
      <c r="R59" s="75" t="e">
        <f>VLOOKUP(S$14,Table2458[],5,FALSE)</f>
        <v>#N/A</v>
      </c>
      <c r="S59" s="75" t="e">
        <f>VLOOKUP(T$14,Table2458[],5,FALSE)</f>
        <v>#N/A</v>
      </c>
      <c r="T59" s="75" t="e">
        <f>VLOOKUP(U$14,Table2458[],5,FALSE)</f>
        <v>#N/A</v>
      </c>
      <c r="U59" s="75" t="e">
        <f>VLOOKUP(V$14,Table2458[],5,FALSE)</f>
        <v>#N/A</v>
      </c>
    </row>
    <row r="60" spans="1:35" s="19" customFormat="1" ht="13" x14ac:dyDescent="0.3">
      <c r="A60" s="110" t="s">
        <v>4</v>
      </c>
      <c r="B60" s="75">
        <f>C10</f>
        <v>6.2</v>
      </c>
      <c r="C60" s="75">
        <f t="shared" ref="C60:U60" si="14">D10</f>
        <v>5.9</v>
      </c>
      <c r="D60" s="75">
        <f t="shared" si="14"/>
        <v>5.5</v>
      </c>
      <c r="E60" s="75">
        <f t="shared" si="14"/>
        <v>5.9</v>
      </c>
      <c r="F60" s="75">
        <f t="shared" si="14"/>
        <v>6.6</v>
      </c>
      <c r="G60" s="75">
        <f t="shared" si="14"/>
        <v>6.1</v>
      </c>
      <c r="H60" s="75">
        <f t="shared" si="14"/>
        <v>6.4</v>
      </c>
      <c r="I60" s="75">
        <f t="shared" si="14"/>
        <v>6.4</v>
      </c>
      <c r="J60" s="75">
        <f t="shared" si="14"/>
        <v>6.4</v>
      </c>
      <c r="K60" s="75">
        <f t="shared" si="14"/>
        <v>6.2</v>
      </c>
      <c r="L60" s="75">
        <f t="shared" si="14"/>
        <v>6.4</v>
      </c>
      <c r="M60" s="75">
        <f t="shared" si="14"/>
        <v>6.5</v>
      </c>
      <c r="N60" s="75">
        <f t="shared" si="14"/>
        <v>6.6</v>
      </c>
      <c r="O60" s="75">
        <f t="shared" si="14"/>
        <v>6.8</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250</v>
      </c>
      <c r="N62" s="76">
        <f>B43</f>
        <v>250</v>
      </c>
      <c r="O62" s="76">
        <f>B44</f>
        <v>250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0</v>
      </c>
      <c r="C64" s="76">
        <f t="shared" ref="C64:U64" si="17">(C59-C60)*C61</f>
        <v>1.7999999999999989</v>
      </c>
      <c r="D64" s="76">
        <f t="shared" si="17"/>
        <v>4.2000000000000011</v>
      </c>
      <c r="E64" s="76">
        <f t="shared" si="17"/>
        <v>1.7999999999999989</v>
      </c>
      <c r="F64" s="76">
        <f t="shared" si="17"/>
        <v>-2.3999999999999968</v>
      </c>
      <c r="G64" s="76">
        <f t="shared" si="17"/>
        <v>0.6000000000000032</v>
      </c>
      <c r="H64" s="76">
        <f t="shared" si="17"/>
        <v>-1.2000000000000011</v>
      </c>
      <c r="I64" s="76">
        <f t="shared" si="17"/>
        <v>-1.2000000000000011</v>
      </c>
      <c r="J64" s="76">
        <f t="shared" si="17"/>
        <v>-1.2000000000000011</v>
      </c>
      <c r="K64" s="76">
        <f t="shared" si="17"/>
        <v>0</v>
      </c>
      <c r="L64" s="76">
        <f t="shared" si="17"/>
        <v>-1.2000000000000011</v>
      </c>
      <c r="M64" s="76">
        <f t="shared" si="17"/>
        <v>-1.7999999999999989</v>
      </c>
      <c r="N64" s="76">
        <f t="shared" si="17"/>
        <v>-2.3999999999999968</v>
      </c>
      <c r="O64" s="76">
        <f t="shared" si="17"/>
        <v>-3.5999999999999979</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0</v>
      </c>
      <c r="C65" s="76">
        <f t="shared" ref="C65:U65" si="18">C63-C64</f>
        <v>-1.7999999999999989</v>
      </c>
      <c r="D65" s="76">
        <f t="shared" si="18"/>
        <v>-4.2000000000000011</v>
      </c>
      <c r="E65" s="76">
        <f t="shared" si="18"/>
        <v>-1.7999999999999989</v>
      </c>
      <c r="F65" s="76">
        <f t="shared" si="18"/>
        <v>2.3999999999999968</v>
      </c>
      <c r="G65" s="76">
        <f t="shared" si="18"/>
        <v>-0.6000000000000032</v>
      </c>
      <c r="H65" s="76">
        <f t="shared" si="18"/>
        <v>1.2000000000000011</v>
      </c>
      <c r="I65" s="76">
        <f t="shared" si="18"/>
        <v>1.2000000000000011</v>
      </c>
      <c r="J65" s="76">
        <f t="shared" si="18"/>
        <v>1.2000000000000011</v>
      </c>
      <c r="K65" s="76">
        <f t="shared" si="18"/>
        <v>0</v>
      </c>
      <c r="L65" s="76">
        <f t="shared" si="18"/>
        <v>1.2000000000000011</v>
      </c>
      <c r="M65" s="76">
        <f t="shared" si="18"/>
        <v>1.7999999999999989</v>
      </c>
      <c r="N65" s="76">
        <f t="shared" si="18"/>
        <v>2.3999999999999968</v>
      </c>
      <c r="O65" s="76">
        <f t="shared" si="18"/>
        <v>3.5999999999999979</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UNDER</v>
      </c>
      <c r="D66" s="77" t="str">
        <f t="shared" si="19"/>
        <v>UNDER</v>
      </c>
      <c r="E66" s="77" t="str">
        <f t="shared" si="19"/>
        <v>UNDER</v>
      </c>
      <c r="F66" s="77" t="str">
        <f t="shared" si="19"/>
        <v>OVER</v>
      </c>
      <c r="G66" s="77" t="str">
        <f t="shared" si="19"/>
        <v>UNDER</v>
      </c>
      <c r="H66" s="77" t="str">
        <f t="shared" si="19"/>
        <v>OVER</v>
      </c>
      <c r="I66" s="77" t="str">
        <f t="shared" si="19"/>
        <v>OVER</v>
      </c>
      <c r="J66" s="77" t="str">
        <f t="shared" si="19"/>
        <v>OVER</v>
      </c>
      <c r="K66" s="77" t="str">
        <f t="shared" si="19"/>
        <v>OVER</v>
      </c>
      <c r="L66" s="77" t="str">
        <f t="shared" si="19"/>
        <v>OVER</v>
      </c>
      <c r="M66" s="77" t="str">
        <f t="shared" si="19"/>
        <v>OVER</v>
      </c>
      <c r="N66" s="77" t="str">
        <f t="shared" si="19"/>
        <v>OVER</v>
      </c>
      <c r="O66" s="77" t="str">
        <f t="shared" si="19"/>
        <v>OVER</v>
      </c>
      <c r="P66" s="77" t="e">
        <f t="shared" si="19"/>
        <v>#N/A</v>
      </c>
      <c r="Q66" s="77" t="e">
        <f t="shared" si="19"/>
        <v>#N/A</v>
      </c>
      <c r="R66" s="77" t="e">
        <f t="shared" si="19"/>
        <v>#N/A</v>
      </c>
      <c r="S66" s="77" t="e">
        <f t="shared" si="19"/>
        <v>#N/A</v>
      </c>
      <c r="T66" s="77" t="e">
        <f t="shared" si="19"/>
        <v>#N/A</v>
      </c>
      <c r="U66" s="77" t="e">
        <f t="shared" si="19"/>
        <v>#N/A</v>
      </c>
    </row>
  </sheetData>
  <sheetProtection algorithmName="SHA-512" hashValue="jjZO3BMGLFCygYuJu1A8N7sl47QYfBNTBmXAUookcY7HYpBSolXMLm99s8AN24TwJRna+xS3QhMFlIZWNizaew==" saltValue="3AH+Jyk98fc6QpY+3cMrP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4" operator="equal">
      <formula>"DECREASE"</formula>
    </cfRule>
    <cfRule type="cellIs" dxfId="166" priority="35" operator="equal">
      <formula>"INCREASE"</formula>
    </cfRule>
  </conditionalFormatting>
  <conditionalFormatting sqref="B62:U66 B31:B50">
    <cfRule type="cellIs" dxfId="165" priority="33" operator="greaterThan">
      <formula>$B$51</formula>
    </cfRule>
  </conditionalFormatting>
  <conditionalFormatting sqref="C31:C50">
    <cfRule type="cellIs" dxfId="164" priority="32" operator="greaterThan">
      <formula>$C$51</formula>
    </cfRule>
  </conditionalFormatting>
  <conditionalFormatting sqref="C18:V18">
    <cfRule type="cellIs" dxfId="163" priority="31" operator="equal">
      <formula>0</formula>
    </cfRule>
  </conditionalFormatting>
  <conditionalFormatting sqref="C17:V17">
    <cfRule type="cellIs" dxfId="162" priority="30" operator="equal">
      <formula>0</formula>
    </cfRule>
  </conditionalFormatting>
  <conditionalFormatting sqref="C19:V19">
    <cfRule type="cellIs" dxfId="161" priority="29" operator="equal">
      <formula>0</formula>
    </cfRule>
  </conditionalFormatting>
  <conditionalFormatting sqref="G31:G50">
    <cfRule type="cellIs" dxfId="160" priority="28" operator="greaterThan">
      <formula>$G$51</formula>
    </cfRule>
  </conditionalFormatting>
  <conditionalFormatting sqref="H31:H50">
    <cfRule type="cellIs" dxfId="159" priority="27" operator="greaterThan">
      <formula>$H$51</formula>
    </cfRule>
  </conditionalFormatting>
  <conditionalFormatting sqref="I31:I50">
    <cfRule type="cellIs" dxfId="158" priority="26" operator="greaterThan">
      <formula>$I$51</formula>
    </cfRule>
  </conditionalFormatting>
  <conditionalFormatting sqref="K31:K50">
    <cfRule type="cellIs" dxfId="157" priority="25" operator="greaterThan">
      <formula>$K$51</formula>
    </cfRule>
  </conditionalFormatting>
  <conditionalFormatting sqref="L31:L50">
    <cfRule type="cellIs" dxfId="156" priority="24" operator="greaterThan">
      <formula>$L$51</formula>
    </cfRule>
  </conditionalFormatting>
  <conditionalFormatting sqref="M31:M50">
    <cfRule type="cellIs" dxfId="155" priority="23" operator="greaterThan">
      <formula>$M$51</formula>
    </cfRule>
  </conditionalFormatting>
  <conditionalFormatting sqref="P31:P50">
    <cfRule type="cellIs" dxfId="154" priority="22" operator="greaterThan">
      <formula>$P$51</formula>
    </cfRule>
  </conditionalFormatting>
  <conditionalFormatting sqref="R31:R50">
    <cfRule type="cellIs" dxfId="153" priority="21" operator="greaterThan">
      <formula>$R$51</formula>
    </cfRule>
  </conditionalFormatting>
  <conditionalFormatting sqref="S31:S50">
    <cfRule type="cellIs" dxfId="152" priority="20" operator="greaterThan">
      <formula>$S$51</formula>
    </cfRule>
  </conditionalFormatting>
  <conditionalFormatting sqref="T31:T50">
    <cfRule type="cellIs" dxfId="151" priority="19" operator="greaterThan">
      <formula>$T$51</formula>
    </cfRule>
  </conditionalFormatting>
  <conditionalFormatting sqref="U31:U50">
    <cfRule type="cellIs" dxfId="150" priority="18" operator="greaterThan">
      <formula>$U$51</formula>
    </cfRule>
  </conditionalFormatting>
  <conditionalFormatting sqref="C22:V22">
    <cfRule type="cellIs" dxfId="149" priority="17" operator="equal">
      <formula>0</formula>
    </cfRule>
  </conditionalFormatting>
  <conditionalFormatting sqref="C24:V24">
    <cfRule type="cellIs" dxfId="148" priority="15" operator="equal">
      <formula>"DECREASE"</formula>
    </cfRule>
    <cfRule type="cellIs" dxfId="147" priority="16" operator="equal">
      <formula>"INCREASE"</formula>
    </cfRule>
  </conditionalFormatting>
  <conditionalFormatting sqref="C23:V23">
    <cfRule type="cellIs" dxfId="146" priority="14" operator="equal">
      <formula>0</formula>
    </cfRule>
  </conditionalFormatting>
  <conditionalFormatting sqref="I1">
    <cfRule type="cellIs" dxfId="145" priority="13" operator="lessThan">
      <formula>5</formula>
    </cfRule>
  </conditionalFormatting>
  <conditionalFormatting sqref="C21:V21">
    <cfRule type="cellIs" dxfId="144" priority="10" operator="equal">
      <formula>0</formula>
    </cfRule>
  </conditionalFormatting>
  <conditionalFormatting sqref="B66:U66">
    <cfRule type="cellIs" dxfId="143" priority="8" operator="equal">
      <formula>"UNDER"</formula>
    </cfRule>
    <cfRule type="cellIs" dxfId="142" priority="9" operator="equal">
      <formula>"OVER"</formula>
    </cfRule>
  </conditionalFormatting>
  <conditionalFormatting sqref="I2">
    <cfRule type="cellIs" dxfId="141" priority="7" operator="greaterThan">
      <formula>5000.1</formula>
    </cfRule>
  </conditionalFormatting>
  <conditionalFormatting sqref="I3">
    <cfRule type="cellIs" dxfId="140" priority="6" operator="greaterThan">
      <formula>4.1</formula>
    </cfRule>
  </conditionalFormatting>
  <conditionalFormatting sqref="J31:J50">
    <cfRule type="cellIs" dxfId="139" priority="5"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50" zoomScaleNormal="50" workbookViewId="0">
      <selection activeCell="I4" sqref="I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'Secanim sludge'!C1:D1</f>
        <v xml:space="preserve">PAN-015826 </v>
      </c>
      <c r="D1" s="141"/>
      <c r="E1" s="92" t="s">
        <v>45</v>
      </c>
      <c r="F1" s="38">
        <f>'Secanim sludge'!F1</f>
        <v>50</v>
      </c>
      <c r="G1" s="123" t="s">
        <v>43</v>
      </c>
      <c r="H1" s="124"/>
      <c r="I1" s="95">
        <v>3.94</v>
      </c>
      <c r="J1" s="127" t="s">
        <v>154</v>
      </c>
      <c r="K1" s="127"/>
      <c r="L1" s="96">
        <v>25</v>
      </c>
      <c r="AB1" s="18"/>
      <c r="AC1" s="18"/>
      <c r="AD1" s="29" t="s">
        <v>127</v>
      </c>
      <c r="AE1" s="17"/>
      <c r="AF1" s="17"/>
      <c r="AG1" s="18"/>
      <c r="AH1" s="18"/>
      <c r="AI1" s="39" t="s">
        <v>79</v>
      </c>
      <c r="AJ1" s="40" t="s">
        <v>94</v>
      </c>
      <c r="AK1" s="41" t="s">
        <v>95</v>
      </c>
      <c r="AL1" s="42" t="s">
        <v>126</v>
      </c>
      <c r="AM1" s="42" t="s">
        <v>132</v>
      </c>
      <c r="AN1" s="42" t="s">
        <v>112</v>
      </c>
    </row>
    <row r="2" spans="1:41" ht="13" x14ac:dyDescent="0.3">
      <c r="A2" s="127" t="s">
        <v>87</v>
      </c>
      <c r="B2" s="127"/>
      <c r="C2" s="142" t="str">
        <f>'Secanim sludge'!C2:D2</f>
        <v>EPR/KP3594VE</v>
      </c>
      <c r="D2" s="143"/>
      <c r="E2" s="92" t="s">
        <v>109</v>
      </c>
      <c r="F2" s="95" t="s">
        <v>180</v>
      </c>
      <c r="G2" s="125" t="s">
        <v>110</v>
      </c>
      <c r="H2" s="126"/>
      <c r="I2" s="95">
        <v>252</v>
      </c>
      <c r="J2" s="127" t="s">
        <v>159</v>
      </c>
      <c r="K2" s="127"/>
      <c r="L2" s="96">
        <v>0.19</v>
      </c>
      <c r="AB2" s="29" t="s">
        <v>56</v>
      </c>
      <c r="AC2" s="17"/>
      <c r="AD2" s="29" t="s">
        <v>70</v>
      </c>
      <c r="AE2" s="17"/>
      <c r="AF2" s="17"/>
      <c r="AG2" s="43" t="s">
        <v>76</v>
      </c>
      <c r="AH2" s="18"/>
      <c r="AI2" s="44" t="s">
        <v>127</v>
      </c>
      <c r="AJ2" s="45">
        <v>0</v>
      </c>
      <c r="AK2" s="46">
        <v>0</v>
      </c>
      <c r="AL2" s="10">
        <v>0</v>
      </c>
      <c r="AM2" s="11">
        <v>0</v>
      </c>
      <c r="AN2" s="11">
        <v>0</v>
      </c>
    </row>
    <row r="3" spans="1:41" ht="13" x14ac:dyDescent="0.25">
      <c r="A3" s="123" t="s">
        <v>42</v>
      </c>
      <c r="B3" s="124"/>
      <c r="C3" s="142" t="str">
        <f>'Secanim sludge'!C3:D3</f>
        <v>Mr Richard Street</v>
      </c>
      <c r="D3" s="143"/>
      <c r="E3" s="92" t="s">
        <v>108</v>
      </c>
      <c r="F3" s="30" t="s">
        <v>78</v>
      </c>
      <c r="G3" s="123" t="s">
        <v>111</v>
      </c>
      <c r="H3" s="124"/>
      <c r="I3" s="95">
        <v>0.02</v>
      </c>
      <c r="J3" s="123" t="s">
        <v>155</v>
      </c>
      <c r="K3" s="124"/>
      <c r="L3" s="96">
        <f>(L1/(L2*10000))*100</f>
        <v>1.3157894736842104</v>
      </c>
      <c r="AB3" s="29" t="s">
        <v>57</v>
      </c>
      <c r="AC3" s="17"/>
      <c r="AD3" s="29" t="s">
        <v>71</v>
      </c>
      <c r="AE3" s="17"/>
      <c r="AF3" s="17"/>
      <c r="AG3" s="43" t="s">
        <v>77</v>
      </c>
      <c r="AH3" s="18"/>
      <c r="AI3" s="47" t="s">
        <v>114</v>
      </c>
      <c r="AJ3" s="48">
        <v>1.7</v>
      </c>
      <c r="AK3" s="49">
        <v>6</v>
      </c>
      <c r="AL3" s="50">
        <v>1</v>
      </c>
      <c r="AM3" s="11">
        <v>6.2</v>
      </c>
      <c r="AN3" s="11" t="s">
        <v>113</v>
      </c>
    </row>
    <row r="4" spans="1:41" ht="25" x14ac:dyDescent="0.25">
      <c r="A4" s="127" t="s">
        <v>0</v>
      </c>
      <c r="B4" s="127"/>
      <c r="C4" s="140" t="str">
        <f>'Secanim sludge'!C4:D4</f>
        <v>Brookhouse Farm, Hanmer, SY133EG</v>
      </c>
      <c r="D4" s="141"/>
      <c r="E4" s="93" t="s">
        <v>1</v>
      </c>
      <c r="F4" s="118" t="s">
        <v>172</v>
      </c>
      <c r="G4" s="123"/>
      <c r="H4" s="124"/>
      <c r="I4" s="38"/>
      <c r="J4" s="123"/>
      <c r="K4" s="124"/>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27" t="s">
        <v>47</v>
      </c>
      <c r="B5" s="127"/>
      <c r="C5" s="140" t="str">
        <f>'Secanim sludge'!C5:D5</f>
        <v xml:space="preserve">Owen Clee </v>
      </c>
      <c r="D5" s="141"/>
      <c r="E5" s="92"/>
      <c r="F5" s="38"/>
      <c r="G5" s="123"/>
      <c r="H5" s="124"/>
      <c r="I5" s="38"/>
      <c r="J5" s="123"/>
      <c r="K5" s="124"/>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27" t="s">
        <v>2</v>
      </c>
      <c r="B8" s="127"/>
      <c r="C8" s="59" t="str">
        <f>'Secanim sludge'!C8</f>
        <v>16/17</v>
      </c>
      <c r="D8" s="59">
        <f>'Secanim sludge'!D8</f>
        <v>18</v>
      </c>
      <c r="E8" s="59">
        <f>'Secanim sludge'!E8</f>
        <v>25</v>
      </c>
      <c r="F8" s="59">
        <f>'Secanim sludge'!F8</f>
        <v>26</v>
      </c>
      <c r="G8" s="59">
        <f>'Secanim sludge'!G8</f>
        <v>29</v>
      </c>
      <c r="H8" s="59">
        <f>'Secanim sludge'!H8</f>
        <v>30</v>
      </c>
      <c r="I8" s="59">
        <f>'Secanim sludge'!I8</f>
        <v>31</v>
      </c>
      <c r="J8" s="59">
        <f>'Secanim sludge'!J8</f>
        <v>32</v>
      </c>
      <c r="K8" s="59">
        <f>'Secanim sludge'!K8</f>
        <v>34</v>
      </c>
      <c r="L8" s="59">
        <f>'Secanim sludge'!L8</f>
        <v>35</v>
      </c>
      <c r="M8" s="59">
        <f>'Secanim sludge'!M8</f>
        <v>36</v>
      </c>
      <c r="N8" s="59">
        <f>'Secanim sludge'!N8</f>
        <v>37</v>
      </c>
      <c r="O8" s="59">
        <f>'Secanim sludge'!O8</f>
        <v>38</v>
      </c>
      <c r="P8" s="59">
        <f>'Secanim sludge'!P8</f>
        <v>39</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27" t="s">
        <v>3</v>
      </c>
      <c r="B9" s="127"/>
      <c r="C9" s="59" t="str">
        <f>'Secanim sludge'!C9</f>
        <v>Moderate</v>
      </c>
      <c r="D9" s="59" t="str">
        <f>'Secanim sludge'!D9</f>
        <v>Moderate</v>
      </c>
      <c r="E9" s="59" t="str">
        <f>'Secanim sludge'!E9</f>
        <v>Moderate</v>
      </c>
      <c r="F9" s="59" t="str">
        <f>'Secanim sludge'!F9</f>
        <v>Moderate</v>
      </c>
      <c r="G9" s="59" t="str">
        <f>'Secanim sludge'!G9</f>
        <v>Moderate</v>
      </c>
      <c r="H9" s="59" t="str">
        <f>'Secanim sludge'!H9</f>
        <v>Moderate</v>
      </c>
      <c r="I9" s="59" t="str">
        <f>'Secanim sludge'!I9</f>
        <v>Moderate</v>
      </c>
      <c r="J9" s="59" t="str">
        <f>'Secanim sludge'!J9</f>
        <v>Moderate</v>
      </c>
      <c r="K9" s="59" t="str">
        <f>'Secanim sludge'!K9</f>
        <v>Moderate</v>
      </c>
      <c r="L9" s="59" t="str">
        <f>'Secanim sludge'!L9</f>
        <v>Moderate</v>
      </c>
      <c r="M9" s="59" t="str">
        <f>'Secanim sludge'!M9</f>
        <v>Moderate</v>
      </c>
      <c r="N9" s="59" t="str">
        <f>'Secanim sludge'!N9</f>
        <v>Moderate</v>
      </c>
      <c r="O9" s="59" t="str">
        <f>'Secanim sludge'!O9</f>
        <v>Moderate</v>
      </c>
      <c r="P9" s="59" t="str">
        <f>'Secanim sludge'!P9</f>
        <v>Moderate</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27" t="s">
        <v>4</v>
      </c>
      <c r="B10" s="127"/>
      <c r="C10" s="59">
        <f>'Secanim sludge'!C10</f>
        <v>6.2</v>
      </c>
      <c r="D10" s="59">
        <f>'Secanim sludge'!D10</f>
        <v>5.9</v>
      </c>
      <c r="E10" s="59">
        <f>'Secanim sludge'!E10</f>
        <v>5.5</v>
      </c>
      <c r="F10" s="59">
        <f>'Secanim sludge'!F10</f>
        <v>5.9</v>
      </c>
      <c r="G10" s="59">
        <f>'Secanim sludge'!G10</f>
        <v>6.6</v>
      </c>
      <c r="H10" s="59">
        <f>'Secanim sludge'!H10</f>
        <v>6.1</v>
      </c>
      <c r="I10" s="59">
        <f>'Secanim sludge'!I10</f>
        <v>6.4</v>
      </c>
      <c r="J10" s="59">
        <f>'Secanim sludge'!J10</f>
        <v>6.4</v>
      </c>
      <c r="K10" s="59">
        <f>'Secanim sludge'!K10</f>
        <v>6.4</v>
      </c>
      <c r="L10" s="59">
        <f>'Secanim sludge'!L10</f>
        <v>6.2</v>
      </c>
      <c r="M10" s="59">
        <f>'Secanim sludge'!M10</f>
        <v>6.4</v>
      </c>
      <c r="N10" s="59">
        <f>'Secanim sludge'!N10</f>
        <v>6.5</v>
      </c>
      <c r="O10" s="59">
        <f>'Secanim sludge'!O10</f>
        <v>6.6</v>
      </c>
      <c r="P10" s="59">
        <f>'Secanim sludge'!P10</f>
        <v>6.8</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27" t="s">
        <v>5</v>
      </c>
      <c r="B11" s="127"/>
      <c r="C11" s="59">
        <f>'Secanim sludge'!C11</f>
        <v>2</v>
      </c>
      <c r="D11" s="59">
        <f>'Secanim sludge'!D11</f>
        <v>2</v>
      </c>
      <c r="E11" s="59">
        <f>'Secanim sludge'!E11</f>
        <v>1</v>
      </c>
      <c r="F11" s="59">
        <f>'Secanim sludge'!F11</f>
        <v>3</v>
      </c>
      <c r="G11" s="59">
        <f>'Secanim sludge'!G11</f>
        <v>3</v>
      </c>
      <c r="H11" s="59">
        <f>'Secanim sludge'!H11</f>
        <v>3</v>
      </c>
      <c r="I11" s="59">
        <f>'Secanim sludge'!I11</f>
        <v>2</v>
      </c>
      <c r="J11" s="59">
        <f>'Secanim sludge'!J11</f>
        <v>2</v>
      </c>
      <c r="K11" s="59">
        <f>'Secanim sludge'!K11</f>
        <v>4</v>
      </c>
      <c r="L11" s="59">
        <f>'Secanim sludge'!L11</f>
        <v>1</v>
      </c>
      <c r="M11" s="59">
        <f>'Secanim sludge'!M11</f>
        <v>2</v>
      </c>
      <c r="N11" s="59">
        <f>'Secanim sludge'!N11</f>
        <v>3</v>
      </c>
      <c r="O11" s="59">
        <f>'Secanim sludge'!O11</f>
        <v>3</v>
      </c>
      <c r="P11" s="59">
        <f>'Secanim sludge'!P11</f>
        <v>3</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27" t="s">
        <v>6</v>
      </c>
      <c r="B12" s="127"/>
      <c r="C12" s="59">
        <f>'Secanim sludge'!C12</f>
        <v>1</v>
      </c>
      <c r="D12" s="59">
        <f>'Secanim sludge'!D12</f>
        <v>2</v>
      </c>
      <c r="E12" s="59">
        <f>'Secanim sludge'!E12</f>
        <v>0</v>
      </c>
      <c r="F12" s="59">
        <f>'Secanim sludge'!F12</f>
        <v>1</v>
      </c>
      <c r="G12" s="59">
        <f>'Secanim sludge'!G12</f>
        <v>4</v>
      </c>
      <c r="H12" s="59">
        <f>'Secanim sludge'!H12</f>
        <v>1</v>
      </c>
      <c r="I12" s="59">
        <f>'Secanim sludge'!I12</f>
        <v>2</v>
      </c>
      <c r="J12" s="59">
        <f>'Secanim sludge'!J12</f>
        <v>2</v>
      </c>
      <c r="K12" s="59">
        <f>'Secanim sludge'!K12</f>
        <v>2</v>
      </c>
      <c r="L12" s="59">
        <f>'Secanim sludge'!L12</f>
        <v>1</v>
      </c>
      <c r="M12" s="59">
        <f>'Secanim sludge'!M12</f>
        <v>1</v>
      </c>
      <c r="N12" s="59">
        <f>'Secanim sludge'!N12</f>
        <v>2</v>
      </c>
      <c r="O12" s="59">
        <f>'Secanim sludge'!O12</f>
        <v>2</v>
      </c>
      <c r="P12" s="59">
        <f>'Secanim sludge'!P12</f>
        <v>2</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27" t="s">
        <v>7</v>
      </c>
      <c r="B13" s="127"/>
      <c r="C13" s="59">
        <f>'Secanim sludge'!C13</f>
        <v>3</v>
      </c>
      <c r="D13" s="59">
        <f>'Secanim sludge'!D13</f>
        <v>3</v>
      </c>
      <c r="E13" s="59">
        <f>'Secanim sludge'!E13</f>
        <v>2</v>
      </c>
      <c r="F13" s="59">
        <f>'Secanim sludge'!F13</f>
        <v>2</v>
      </c>
      <c r="G13" s="59">
        <f>'Secanim sludge'!G13</f>
        <v>4</v>
      </c>
      <c r="H13" s="59">
        <f>'Secanim sludge'!H13</f>
        <v>4</v>
      </c>
      <c r="I13" s="59">
        <f>'Secanim sludge'!I13</f>
        <v>4</v>
      </c>
      <c r="J13" s="59">
        <f>'Secanim sludge'!J13</f>
        <v>3</v>
      </c>
      <c r="K13" s="59">
        <f>'Secanim sludge'!K13</f>
        <v>4</v>
      </c>
      <c r="L13" s="59">
        <f>'Secanim sludge'!L13</f>
        <v>3</v>
      </c>
      <c r="M13" s="59">
        <f>'Secanim sludge'!M13</f>
        <v>4</v>
      </c>
      <c r="N13" s="59">
        <f>'Secanim sludge'!N13</f>
        <v>3</v>
      </c>
      <c r="O13" s="59">
        <f>'Secanim sludge'!O13</f>
        <v>3</v>
      </c>
      <c r="P13" s="59">
        <f>'Secanim sludge'!P13</f>
        <v>4</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6" t="s">
        <v>8</v>
      </c>
      <c r="B14" s="136"/>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t="str">
        <f>'Secanim sludge'!H14</f>
        <v xml:space="preserve">Grass Silage (25% DM) </v>
      </c>
      <c r="I14" s="101" t="str">
        <f>'Secanim sludge'!I14</f>
        <v xml:space="preserve">Grass Silage (25% DM) </v>
      </c>
      <c r="J14" s="101" t="str">
        <f>'Secanim sludge'!J14</f>
        <v xml:space="preserve">Grass Silage (25% DM) </v>
      </c>
      <c r="K14" s="101" t="str">
        <f>'Secanim sludge'!K14</f>
        <v xml:space="preserve">Grass Silage (25% DM) </v>
      </c>
      <c r="L14" s="101" t="str">
        <f>'Secanim sludge'!L14</f>
        <v xml:space="preserve">Grass Silage (25% DM) </v>
      </c>
      <c r="M14" s="101" t="str">
        <f>'Secanim sludge'!M14</f>
        <v xml:space="preserve">Grass Silage (25% DM) </v>
      </c>
      <c r="N14" s="101" t="str">
        <f>'Secanim sludge'!N14</f>
        <v xml:space="preserve">Grass Silage (25% DM) </v>
      </c>
      <c r="O14" s="101" t="str">
        <f>'Secanim sludge'!O14</f>
        <v xml:space="preserve">Grass Silage (25% DM) </v>
      </c>
      <c r="P14" s="101" t="str">
        <f>'Secanim sludge'!P14</f>
        <v xml:space="preserve">Grass Silage (25% DM) </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5" t="s">
        <v>9</v>
      </c>
      <c r="B15" s="135"/>
      <c r="C15" s="59">
        <f>'Secanim sludge'!C15</f>
        <v>38</v>
      </c>
      <c r="D15" s="59">
        <f>'Secanim sludge'!D15</f>
        <v>38</v>
      </c>
      <c r="E15" s="59">
        <f>'Secanim sludge'!E15</f>
        <v>38</v>
      </c>
      <c r="F15" s="59">
        <f>'Secanim sludge'!F15</f>
        <v>38</v>
      </c>
      <c r="G15" s="59">
        <f>'Secanim sludge'!G15</f>
        <v>38</v>
      </c>
      <c r="H15" s="59">
        <f>'Secanim sludge'!H15</f>
        <v>38</v>
      </c>
      <c r="I15" s="59">
        <f>'Secanim sludge'!I15</f>
        <v>38</v>
      </c>
      <c r="J15" s="59">
        <f>'Secanim sludge'!J15</f>
        <v>38</v>
      </c>
      <c r="K15" s="59">
        <f>'Secanim sludge'!K15</f>
        <v>38</v>
      </c>
      <c r="L15" s="59">
        <f>'Secanim sludge'!L15</f>
        <v>38</v>
      </c>
      <c r="M15" s="59">
        <f>'Secanim sludge'!M15</f>
        <v>38</v>
      </c>
      <c r="N15" s="59">
        <f>'Secanim sludge'!N15</f>
        <v>38</v>
      </c>
      <c r="O15" s="59">
        <f>'Secanim sludge'!O15</f>
        <v>38</v>
      </c>
      <c r="P15" s="59">
        <f>'Secanim sludge'!P15</f>
        <v>38</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7" t="s">
        <v>44</v>
      </c>
      <c r="B16" s="137"/>
      <c r="C16" s="102" t="str">
        <f>'Secanim sludge'!C16</f>
        <v>Medium/Clay</v>
      </c>
      <c r="D16" s="102" t="str">
        <f>'Secanim sludge'!D16</f>
        <v>Medium/Clay</v>
      </c>
      <c r="E16" s="102" t="str">
        <f>'Secanim sludge'!E16</f>
        <v>Medium/Clay</v>
      </c>
      <c r="F16" s="102" t="str">
        <f>'Secanim sludge'!F16</f>
        <v>Medium/Clay</v>
      </c>
      <c r="G16" s="102" t="str">
        <f>'Secanim sludge'!G16</f>
        <v>Medium/Clay</v>
      </c>
      <c r="H16" s="102" t="str">
        <f>'Secanim sludge'!H16</f>
        <v>Medium/Clay</v>
      </c>
      <c r="I16" s="102" t="str">
        <f>'Secanim sludge'!I16</f>
        <v>Medium/Clay</v>
      </c>
      <c r="J16" s="102" t="str">
        <f>'Secanim sludge'!J16</f>
        <v>Medium/Clay</v>
      </c>
      <c r="K16" s="102" t="str">
        <f>'Secanim sludge'!K16</f>
        <v>Medium/Clay</v>
      </c>
      <c r="L16" s="102" t="str">
        <f>'Secanim sludge'!L16</f>
        <v>Medium/Clay</v>
      </c>
      <c r="M16" s="102" t="str">
        <f>'Secanim sludge'!M16</f>
        <v>Medium/Clay</v>
      </c>
      <c r="N16" s="102" t="str">
        <f>'Secanim sludge'!N16</f>
        <v>Medium/Clay</v>
      </c>
      <c r="O16" s="102" t="str">
        <f>'Secanim sludge'!O16</f>
        <v>Medium/Clay</v>
      </c>
      <c r="P16" s="102" t="str">
        <f>'Secanim sludge'!P16</f>
        <v>Medium/Clay</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33" t="s">
        <v>69</v>
      </c>
      <c r="B17" s="13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31" t="s">
        <v>23</v>
      </c>
      <c r="B18" s="132"/>
      <c r="C18" s="16">
        <f>$D31</f>
        <v>60.986419999999995</v>
      </c>
      <c r="D18" s="16">
        <f>$D32</f>
        <v>60.986419999999995</v>
      </c>
      <c r="E18" s="16">
        <f>$D33</f>
        <v>60.986419999999995</v>
      </c>
      <c r="F18" s="16">
        <f>$D34</f>
        <v>60.986419999999995</v>
      </c>
      <c r="G18" s="16">
        <f>$D35</f>
        <v>60.986419999999995</v>
      </c>
      <c r="H18" s="16">
        <f>$D36</f>
        <v>60.986419999999995</v>
      </c>
      <c r="I18" s="16">
        <f>$D37</f>
        <v>60.986419999999995</v>
      </c>
      <c r="J18" s="16">
        <f>$D38</f>
        <v>60.986419999999995</v>
      </c>
      <c r="K18" s="16">
        <f>$D39</f>
        <v>60.986419999999995</v>
      </c>
      <c r="L18" s="16">
        <f>$D40</f>
        <v>60.986419999999995</v>
      </c>
      <c r="M18" s="16">
        <f>$D41</f>
        <v>60.986419999999995</v>
      </c>
      <c r="N18" s="16">
        <f>$D42</f>
        <v>60.986419999999995</v>
      </c>
      <c r="O18" s="16">
        <f>$D43</f>
        <v>60.986419999999995</v>
      </c>
      <c r="P18" s="16">
        <f>$D44</f>
        <v>60.986419999999995</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31" t="s">
        <v>90</v>
      </c>
      <c r="B19" s="132"/>
      <c r="C19" s="16">
        <f>C18-C17</f>
        <v>-3.6135799999999989</v>
      </c>
      <c r="D19" s="16">
        <f t="shared" ref="D19:V19" si="1">D18-D17</f>
        <v>-3.6135799999999989</v>
      </c>
      <c r="E19" s="16">
        <f t="shared" si="1"/>
        <v>-3.6135799999999989</v>
      </c>
      <c r="F19" s="16">
        <f t="shared" si="1"/>
        <v>-3.6135799999999989</v>
      </c>
      <c r="G19" s="16">
        <f t="shared" si="1"/>
        <v>-3.6135799999999989</v>
      </c>
      <c r="H19" s="16">
        <f t="shared" si="1"/>
        <v>-3.6135799999999989</v>
      </c>
      <c r="I19" s="16">
        <f t="shared" si="1"/>
        <v>-3.6135799999999989</v>
      </c>
      <c r="J19" s="16">
        <f t="shared" si="1"/>
        <v>-3.6135799999999989</v>
      </c>
      <c r="K19" s="16">
        <f t="shared" si="1"/>
        <v>-3.6135799999999989</v>
      </c>
      <c r="L19" s="16">
        <f t="shared" si="1"/>
        <v>-3.6135799999999989</v>
      </c>
      <c r="M19" s="16">
        <f t="shared" si="1"/>
        <v>-3.6135799999999989</v>
      </c>
      <c r="N19" s="16">
        <f t="shared" si="1"/>
        <v>-3.6135799999999989</v>
      </c>
      <c r="O19" s="16">
        <f t="shared" si="1"/>
        <v>-3.6135799999999989</v>
      </c>
      <c r="P19" s="16">
        <f t="shared" si="1"/>
        <v>-3.6135799999999989</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9" t="s">
        <v>91</v>
      </c>
      <c r="B20" s="13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33" t="s">
        <v>88</v>
      </c>
      <c r="B21" s="13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31" t="s">
        <v>89</v>
      </c>
      <c r="B22" s="132"/>
      <c r="C22" s="16">
        <f>$E31</f>
        <v>20.280149999999999</v>
      </c>
      <c r="D22" s="16">
        <f>$E32</f>
        <v>20.280149999999999</v>
      </c>
      <c r="E22" s="16">
        <f>$E33</f>
        <v>20.280149999999999</v>
      </c>
      <c r="F22" s="16">
        <f>$E34</f>
        <v>20.280149999999999</v>
      </c>
      <c r="G22" s="16">
        <f>$E35</f>
        <v>20.280149999999999</v>
      </c>
      <c r="H22" s="16">
        <f>$E36</f>
        <v>20.280149999999999</v>
      </c>
      <c r="I22" s="16">
        <f>$E37</f>
        <v>20.280149999999999</v>
      </c>
      <c r="J22" s="16">
        <f>$E38</f>
        <v>20.280149999999999</v>
      </c>
      <c r="K22" s="16">
        <f>$E39</f>
        <v>20.280149999999999</v>
      </c>
      <c r="L22" s="16">
        <f>$E40</f>
        <v>20.280149999999999</v>
      </c>
      <c r="M22" s="16">
        <f>$E41</f>
        <v>20.280149999999999</v>
      </c>
      <c r="N22" s="16">
        <f>$E42</f>
        <v>20.280149999999999</v>
      </c>
      <c r="O22" s="16">
        <f>$E43</f>
        <v>20.280149999999999</v>
      </c>
      <c r="P22" s="16">
        <f>$E44</f>
        <v>20.280149999999999</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31" t="s">
        <v>92</v>
      </c>
      <c r="B23" s="132"/>
      <c r="C23" s="16">
        <f>C22-C21</f>
        <v>-207.71985000000001</v>
      </c>
      <c r="D23" s="16">
        <f t="shared" ref="D23:V23" si="3">D22-D21</f>
        <v>-207.71985000000001</v>
      </c>
      <c r="E23" s="16">
        <f t="shared" si="3"/>
        <v>-207.71985000000001</v>
      </c>
      <c r="F23" s="16">
        <f t="shared" si="3"/>
        <v>-207.71985000000001</v>
      </c>
      <c r="G23" s="16">
        <f t="shared" si="3"/>
        <v>-207.71985000000001</v>
      </c>
      <c r="H23" s="16">
        <f t="shared" si="3"/>
        <v>-207.71985000000001</v>
      </c>
      <c r="I23" s="16">
        <f t="shared" si="3"/>
        <v>-207.71985000000001</v>
      </c>
      <c r="J23" s="16">
        <f t="shared" si="3"/>
        <v>-207.71985000000001</v>
      </c>
      <c r="K23" s="16">
        <f t="shared" si="3"/>
        <v>-207.71985000000001</v>
      </c>
      <c r="L23" s="16">
        <f t="shared" si="3"/>
        <v>-207.71985000000001</v>
      </c>
      <c r="M23" s="16">
        <f t="shared" si="3"/>
        <v>-207.71985000000001</v>
      </c>
      <c r="N23" s="16">
        <f t="shared" si="3"/>
        <v>-207.71985000000001</v>
      </c>
      <c r="O23" s="16">
        <f t="shared" si="3"/>
        <v>-207.71985000000001</v>
      </c>
      <c r="P23" s="16">
        <f t="shared" si="3"/>
        <v>-207.71985000000001</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9" t="s">
        <v>93</v>
      </c>
      <c r="B24" s="13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3.25</v>
      </c>
      <c r="C28" s="15">
        <v>0.19</v>
      </c>
      <c r="D28" s="15">
        <v>242</v>
      </c>
      <c r="E28" s="15">
        <v>153</v>
      </c>
      <c r="F28" s="15">
        <v>28</v>
      </c>
      <c r="G28" s="15">
        <v>2.5</v>
      </c>
      <c r="H28" s="15">
        <v>1.87</v>
      </c>
      <c r="I28" s="15">
        <v>0.753</v>
      </c>
      <c r="J28" s="15">
        <v>0.01</v>
      </c>
      <c r="K28" s="15">
        <v>0.05</v>
      </c>
      <c r="L28" s="15">
        <v>0.2</v>
      </c>
      <c r="M28" s="15">
        <v>0.32300000000000001</v>
      </c>
      <c r="N28" s="15"/>
      <c r="O28" s="15"/>
      <c r="P28" s="15">
        <v>160</v>
      </c>
      <c r="Q28" s="15">
        <v>107</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16/17</v>
      </c>
      <c r="B31" s="15">
        <v>110</v>
      </c>
      <c r="C31" s="76">
        <f>IF(C$27="%w/w SAR",((C$28*10)*$B31),IF(C$27="%w/w DM",(((C$28*10)*($B$28/100))*$B31),IF(C$27="kg/t SAR",(C$28*$B31),IF(C$27="kg/t DM",((C$28*($B$28/100))*$B31),IF(C$27="mg/kg SAR",((C$28*0.001)*$B31),IF(C$27="mg/kg DM",(((C$28*0.001)*($B$28/100))*$B31),0))))))</f>
        <v>209</v>
      </c>
      <c r="D31" s="76">
        <f>(IF(D$27="%w/w SAR",((D$28*10)*$B31),IF(D$27="%w/w DM",(((D$28*10)*($B$28/100))*$B31),IF(D$27="kg/t SAR",(D$28*$B31),IF(D$27="kg/t DM",((D$28*($B$28/100))*$B31),IF(D$27="mg/kg SAR",((D$28*0.001)*$B31),IF(D$27="mg/kg DM",(((D$28*0.001)*($B$28/100))*$B31),"0")))))))*2.291</f>
        <v>60.986419999999995</v>
      </c>
      <c r="E31" s="76">
        <f>(IF(E$27="%w/w SAR",((E$28*10)*$B31),IF(E$27="%w/w DM",(((E$28*10)*($B$28/100))*$B31),IF(E$27="kg/t SAR",(E$28*$B31),IF(E$27="kg/t DM",((E$28*($B$28/100))*$B31),IF(E$27="mg/kg SAR",((E$28*0.001)*$B31),IF(E$27="mg/kg DM",(((E$28*0.001)*($B$28/100))*$B31),"0")))))))*1.205</f>
        <v>20.280149999999999</v>
      </c>
      <c r="F31" s="76">
        <f>(IF(F$27="%w/w SAR",((F$28*10)*$B31),IF(F$27="%w/w DM",(((F$28*10)*($B$28/100))*$B31),IF(F$27="kg/t SAR",(F$28*$B31),IF(F$27="kg/t DM",((F$28*($B$28/100))*$B31),IF(F$27="mg/kg SAR",((F$28*0.001)*$B31),IF(F$27="mg/kg DM",(((F$28*0.001)*($B$28/100))*$B31),"0")))))))*1.658</f>
        <v>5.1066399999999996</v>
      </c>
      <c r="G31" s="76">
        <f t="shared" ref="G31:P46" si="5">IF(G$27="%w/w SAR",((G$28*10)*$B31),IF(G$27="%w/w DM",(((G$28*10)*($B$28/100))*$B31),IF(G$27="kg/t SAR",(G$28*$B31),IF(G$27="kg/t DM",((G$28*($B$28/100))*$B31),IF(G$27="mg/kg SAR",((G$28*0.001)*$B31),IF(G$27="mg/kg DM",(((G$28*0.001)*($B$28/100))*$B31),0))))))</f>
        <v>0.27500000000000002</v>
      </c>
      <c r="H31" s="76">
        <f t="shared" si="5"/>
        <v>0.20570000000000002</v>
      </c>
      <c r="I31" s="76">
        <f t="shared" si="5"/>
        <v>8.2830000000000001E-2</v>
      </c>
      <c r="J31" s="76">
        <f t="shared" si="5"/>
        <v>1.1000000000000001E-3</v>
      </c>
      <c r="K31" s="76">
        <f t="shared" si="5"/>
        <v>5.5000000000000005E-3</v>
      </c>
      <c r="L31" s="76">
        <f t="shared" si="5"/>
        <v>2.2000000000000002E-2</v>
      </c>
      <c r="M31" s="76">
        <f t="shared" si="5"/>
        <v>3.5529999999999999E-2</v>
      </c>
      <c r="N31" s="76">
        <f t="shared" si="5"/>
        <v>0</v>
      </c>
      <c r="O31" s="76">
        <f t="shared" si="5"/>
        <v>0</v>
      </c>
      <c r="P31" s="76">
        <f t="shared" si="5"/>
        <v>17.600000000000001</v>
      </c>
      <c r="Q31" s="76">
        <f>(IF(Q$27="%w/w SAR",((Q$28*10)*$B31),IF(Q$27="%w/w DM",(((Q$28*10)*($B$28/100))*$B31),IF(Q$27="kg/t SAR",(Q$28*$B31),IF(Q$27="kg/t DM",((Q$28*($B$28/100))*$B31),IF(Q$27="mg/kg SAR",((Q$28*0.001)*$B31),IF(Q$27="mg/kg DM",(((Q$28*0.001)*($B$28/100))*$B31),0)))))))*2.5</f>
        <v>29.424999999999997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18</v>
      </c>
      <c r="B32" s="15">
        <v>110</v>
      </c>
      <c r="C32" s="76">
        <f t="shared" ref="C32:C50" si="6">IF(C$27="%w/w SAR",((C$28*10)*$B32),IF(C$27="%w/w DM",(((C$28*10)*($B$28/100))*$B32),IF(C$27="kg/t SAR",(C$28*$B32),IF(C$27="kg/t DM",((C$28*($B$28/100))*$B32),IF(C$27="mg/kg SAR",((C$28*0.001)*$B32),IF(C$27="mg/kg DM",(((C$28*0.001)*($B$28/100))*$B32),0))))))</f>
        <v>209</v>
      </c>
      <c r="D32" s="76">
        <f t="shared" ref="D32:D50" si="7">(IF(D$27="%w/w SAR",((D$28*10)*$B32),IF(D$27="%w/w DM",(((D$28*10)*($B$28/100))*$B32),IF(D$27="kg/t SAR",(D$28*$B32),IF(D$27="kg/t DM",((D$28*($B$28/100))*$B32),IF(D$27="mg/kg SAR",((D$28*0.001)*$B32),IF(D$27="mg/kg DM",(((D$28*0.001)*($B$28/100))*$B32),"0")))))))*2.291</f>
        <v>60.986419999999995</v>
      </c>
      <c r="E32" s="76">
        <f t="shared" ref="E32:E50" si="8">(IF(E$27="%w/w SAR",((E$28*10)*$B32),IF(E$27="%w/w DM",(((E$28*10)*($B$28/100))*$B32),IF(E$27="kg/t SAR",(E$28*$B32),IF(E$27="kg/t DM",((E$28*($B$28/100))*$B32),IF(E$27="mg/kg SAR",((E$28*0.001)*$B32),IF(E$27="mg/kg DM",(((E$28*0.001)*($B$28/100))*$B32),"0")))))))*1.205</f>
        <v>20.280149999999999</v>
      </c>
      <c r="F32" s="76">
        <f t="shared" ref="F32:F50" si="9">(IF(F$27="%w/w SAR",((F$28*10)*$B32),IF(F$27="%w/w DM",(((F$28*10)*($B$28/100))*$B32),IF(F$27="kg/t SAR",(F$28*$B32),IF(F$27="kg/t DM",((F$28*($B$28/100))*$B32),IF(F$27="mg/kg SAR",((F$28*0.001)*$B32),IF(F$27="mg/kg DM",(((F$28*0.001)*($B$28/100))*$B32),"0")))))))*1.658</f>
        <v>5.1066399999999996</v>
      </c>
      <c r="G32" s="76">
        <f t="shared" si="5"/>
        <v>0.27500000000000002</v>
      </c>
      <c r="H32" s="76">
        <f t="shared" si="5"/>
        <v>0.20570000000000002</v>
      </c>
      <c r="I32" s="76">
        <f t="shared" si="5"/>
        <v>8.2830000000000001E-2</v>
      </c>
      <c r="J32" s="76">
        <f t="shared" si="5"/>
        <v>1.1000000000000001E-3</v>
      </c>
      <c r="K32" s="76">
        <f t="shared" si="5"/>
        <v>5.5000000000000005E-3</v>
      </c>
      <c r="L32" s="76">
        <f t="shared" si="5"/>
        <v>2.2000000000000002E-2</v>
      </c>
      <c r="M32" s="76">
        <f t="shared" si="5"/>
        <v>3.5529999999999999E-2</v>
      </c>
      <c r="N32" s="76">
        <f t="shared" si="5"/>
        <v>0</v>
      </c>
      <c r="O32" s="76">
        <f t="shared" si="5"/>
        <v>0</v>
      </c>
      <c r="P32" s="76">
        <f t="shared" si="5"/>
        <v>17.600000000000001</v>
      </c>
      <c r="Q32" s="76">
        <f t="shared" ref="Q32:Q50" si="10">(IF(Q$27="%w/w SAR",((Q$28*10)*$B32),IF(Q$27="%w/w DM",(((Q$28*10)*($B$28/100))*$B32),IF(Q$27="kg/t SAR",(Q$28*$B32),IF(Q$27="kg/t DM",((Q$28*($B$28/100))*$B32),IF(Q$27="mg/kg SAR",((Q$28*0.001)*$B32),IF(Q$27="mg/kg DM",(((Q$28*0.001)*($B$28/100))*$B32),0)))))))*2.5</f>
        <v>29.424999999999997</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25</v>
      </c>
      <c r="B33" s="15">
        <v>110</v>
      </c>
      <c r="C33" s="76">
        <f t="shared" si="6"/>
        <v>209</v>
      </c>
      <c r="D33" s="76">
        <f t="shared" si="7"/>
        <v>60.986419999999995</v>
      </c>
      <c r="E33" s="76">
        <f t="shared" si="8"/>
        <v>20.280149999999999</v>
      </c>
      <c r="F33" s="76">
        <f t="shared" si="9"/>
        <v>5.1066399999999996</v>
      </c>
      <c r="G33" s="76">
        <f t="shared" si="5"/>
        <v>0.27500000000000002</v>
      </c>
      <c r="H33" s="76">
        <f t="shared" si="5"/>
        <v>0.20570000000000002</v>
      </c>
      <c r="I33" s="76">
        <f t="shared" si="5"/>
        <v>8.2830000000000001E-2</v>
      </c>
      <c r="J33" s="76">
        <f t="shared" si="5"/>
        <v>1.1000000000000001E-3</v>
      </c>
      <c r="K33" s="76">
        <f t="shared" si="5"/>
        <v>5.5000000000000005E-3</v>
      </c>
      <c r="L33" s="76">
        <f t="shared" si="5"/>
        <v>2.2000000000000002E-2</v>
      </c>
      <c r="M33" s="76">
        <f t="shared" si="5"/>
        <v>3.5529999999999999E-2</v>
      </c>
      <c r="N33" s="76">
        <f t="shared" si="5"/>
        <v>0</v>
      </c>
      <c r="O33" s="76">
        <f t="shared" si="5"/>
        <v>0</v>
      </c>
      <c r="P33" s="76">
        <f t="shared" si="5"/>
        <v>17.600000000000001</v>
      </c>
      <c r="Q33" s="76">
        <f t="shared" si="10"/>
        <v>29.424999999999997</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26</v>
      </c>
      <c r="B34" s="15">
        <v>110</v>
      </c>
      <c r="C34" s="76">
        <f t="shared" si="6"/>
        <v>209</v>
      </c>
      <c r="D34" s="76">
        <f t="shared" si="7"/>
        <v>60.986419999999995</v>
      </c>
      <c r="E34" s="76">
        <f t="shared" si="8"/>
        <v>20.280149999999999</v>
      </c>
      <c r="F34" s="76">
        <f t="shared" si="9"/>
        <v>5.1066399999999996</v>
      </c>
      <c r="G34" s="76">
        <f t="shared" si="5"/>
        <v>0.27500000000000002</v>
      </c>
      <c r="H34" s="76">
        <f t="shared" si="5"/>
        <v>0.20570000000000002</v>
      </c>
      <c r="I34" s="76">
        <f t="shared" si="5"/>
        <v>8.2830000000000001E-2</v>
      </c>
      <c r="J34" s="76">
        <f t="shared" si="5"/>
        <v>1.1000000000000001E-3</v>
      </c>
      <c r="K34" s="76">
        <f t="shared" si="5"/>
        <v>5.5000000000000005E-3</v>
      </c>
      <c r="L34" s="76">
        <f t="shared" si="5"/>
        <v>2.2000000000000002E-2</v>
      </c>
      <c r="M34" s="76">
        <f t="shared" si="5"/>
        <v>3.5529999999999999E-2</v>
      </c>
      <c r="N34" s="76">
        <f t="shared" si="5"/>
        <v>0</v>
      </c>
      <c r="O34" s="76">
        <f t="shared" si="5"/>
        <v>0</v>
      </c>
      <c r="P34" s="76">
        <f t="shared" si="5"/>
        <v>17.600000000000001</v>
      </c>
      <c r="Q34" s="76">
        <f t="shared" si="10"/>
        <v>29.424999999999997</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29</v>
      </c>
      <c r="B35" s="15">
        <v>110</v>
      </c>
      <c r="C35" s="76">
        <f t="shared" si="6"/>
        <v>209</v>
      </c>
      <c r="D35" s="76">
        <f t="shared" si="7"/>
        <v>60.986419999999995</v>
      </c>
      <c r="E35" s="76">
        <f t="shared" si="8"/>
        <v>20.280149999999999</v>
      </c>
      <c r="F35" s="76">
        <f t="shared" si="9"/>
        <v>5.1066399999999996</v>
      </c>
      <c r="G35" s="76">
        <f t="shared" si="5"/>
        <v>0.27500000000000002</v>
      </c>
      <c r="H35" s="76">
        <f t="shared" si="5"/>
        <v>0.20570000000000002</v>
      </c>
      <c r="I35" s="76">
        <f t="shared" si="5"/>
        <v>8.2830000000000001E-2</v>
      </c>
      <c r="J35" s="76">
        <f t="shared" si="5"/>
        <v>1.1000000000000001E-3</v>
      </c>
      <c r="K35" s="76">
        <f t="shared" si="5"/>
        <v>5.5000000000000005E-3</v>
      </c>
      <c r="L35" s="76">
        <f t="shared" si="5"/>
        <v>2.2000000000000002E-2</v>
      </c>
      <c r="M35" s="76">
        <f t="shared" si="5"/>
        <v>3.5529999999999999E-2</v>
      </c>
      <c r="N35" s="76">
        <f t="shared" si="5"/>
        <v>0</v>
      </c>
      <c r="O35" s="76">
        <f t="shared" si="5"/>
        <v>0</v>
      </c>
      <c r="P35" s="76">
        <f t="shared" si="5"/>
        <v>17.600000000000001</v>
      </c>
      <c r="Q35" s="76">
        <f t="shared" si="10"/>
        <v>29.424999999999997</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30</v>
      </c>
      <c r="B36" s="15">
        <v>110</v>
      </c>
      <c r="C36" s="76">
        <f t="shared" si="6"/>
        <v>209</v>
      </c>
      <c r="D36" s="76">
        <f t="shared" si="7"/>
        <v>60.986419999999995</v>
      </c>
      <c r="E36" s="76">
        <f t="shared" si="8"/>
        <v>20.280149999999999</v>
      </c>
      <c r="F36" s="76">
        <f t="shared" si="9"/>
        <v>5.1066399999999996</v>
      </c>
      <c r="G36" s="76">
        <f t="shared" si="5"/>
        <v>0.27500000000000002</v>
      </c>
      <c r="H36" s="76">
        <f t="shared" si="5"/>
        <v>0.20570000000000002</v>
      </c>
      <c r="I36" s="76">
        <f t="shared" si="5"/>
        <v>8.2830000000000001E-2</v>
      </c>
      <c r="J36" s="76">
        <f t="shared" si="5"/>
        <v>1.1000000000000001E-3</v>
      </c>
      <c r="K36" s="76">
        <f t="shared" si="5"/>
        <v>5.5000000000000005E-3</v>
      </c>
      <c r="L36" s="76">
        <f t="shared" si="5"/>
        <v>2.2000000000000002E-2</v>
      </c>
      <c r="M36" s="76">
        <f t="shared" si="5"/>
        <v>3.5529999999999999E-2</v>
      </c>
      <c r="N36" s="76">
        <f t="shared" si="5"/>
        <v>0</v>
      </c>
      <c r="O36" s="76">
        <f t="shared" si="5"/>
        <v>0</v>
      </c>
      <c r="P36" s="76">
        <f t="shared" si="5"/>
        <v>17.600000000000001</v>
      </c>
      <c r="Q36" s="76">
        <f t="shared" si="10"/>
        <v>29.424999999999997</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31</v>
      </c>
      <c r="B37" s="15">
        <v>110</v>
      </c>
      <c r="C37" s="76">
        <f t="shared" si="6"/>
        <v>209</v>
      </c>
      <c r="D37" s="76">
        <f t="shared" si="7"/>
        <v>60.986419999999995</v>
      </c>
      <c r="E37" s="76">
        <f t="shared" si="8"/>
        <v>20.280149999999999</v>
      </c>
      <c r="F37" s="76">
        <f t="shared" si="9"/>
        <v>5.1066399999999996</v>
      </c>
      <c r="G37" s="76">
        <f t="shared" si="5"/>
        <v>0.27500000000000002</v>
      </c>
      <c r="H37" s="76">
        <f t="shared" si="5"/>
        <v>0.20570000000000002</v>
      </c>
      <c r="I37" s="76">
        <f t="shared" si="5"/>
        <v>8.2830000000000001E-2</v>
      </c>
      <c r="J37" s="76">
        <f t="shared" si="5"/>
        <v>1.1000000000000001E-3</v>
      </c>
      <c r="K37" s="76">
        <f t="shared" si="5"/>
        <v>5.5000000000000005E-3</v>
      </c>
      <c r="L37" s="76">
        <f t="shared" si="5"/>
        <v>2.2000000000000002E-2</v>
      </c>
      <c r="M37" s="76">
        <f t="shared" si="5"/>
        <v>3.5529999999999999E-2</v>
      </c>
      <c r="N37" s="76">
        <f t="shared" si="5"/>
        <v>0</v>
      </c>
      <c r="O37" s="76">
        <f t="shared" si="5"/>
        <v>0</v>
      </c>
      <c r="P37" s="76">
        <f t="shared" si="5"/>
        <v>17.600000000000001</v>
      </c>
      <c r="Q37" s="76">
        <f t="shared" si="10"/>
        <v>29.424999999999997</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32</v>
      </c>
      <c r="B38" s="15">
        <v>110</v>
      </c>
      <c r="C38" s="76">
        <f t="shared" si="6"/>
        <v>209</v>
      </c>
      <c r="D38" s="76">
        <f t="shared" si="7"/>
        <v>60.986419999999995</v>
      </c>
      <c r="E38" s="76">
        <f t="shared" si="8"/>
        <v>20.280149999999999</v>
      </c>
      <c r="F38" s="76">
        <f t="shared" si="9"/>
        <v>5.1066399999999996</v>
      </c>
      <c r="G38" s="76">
        <f t="shared" si="5"/>
        <v>0.27500000000000002</v>
      </c>
      <c r="H38" s="76">
        <f t="shared" si="5"/>
        <v>0.20570000000000002</v>
      </c>
      <c r="I38" s="76">
        <f t="shared" si="5"/>
        <v>8.2830000000000001E-2</v>
      </c>
      <c r="J38" s="76">
        <f t="shared" si="5"/>
        <v>1.1000000000000001E-3</v>
      </c>
      <c r="K38" s="76">
        <f t="shared" si="5"/>
        <v>5.5000000000000005E-3</v>
      </c>
      <c r="L38" s="76">
        <f t="shared" si="5"/>
        <v>2.2000000000000002E-2</v>
      </c>
      <c r="M38" s="76">
        <f t="shared" si="5"/>
        <v>3.5529999999999999E-2</v>
      </c>
      <c r="N38" s="76">
        <f t="shared" si="5"/>
        <v>0</v>
      </c>
      <c r="O38" s="76">
        <f t="shared" si="5"/>
        <v>0</v>
      </c>
      <c r="P38" s="76">
        <f t="shared" si="5"/>
        <v>17.600000000000001</v>
      </c>
      <c r="Q38" s="76">
        <f t="shared" si="10"/>
        <v>29.424999999999997</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34</v>
      </c>
      <c r="B39" s="15">
        <v>110</v>
      </c>
      <c r="C39" s="76">
        <f t="shared" si="6"/>
        <v>209</v>
      </c>
      <c r="D39" s="76">
        <f t="shared" si="7"/>
        <v>60.986419999999995</v>
      </c>
      <c r="E39" s="76">
        <f t="shared" si="8"/>
        <v>20.280149999999999</v>
      </c>
      <c r="F39" s="76">
        <f t="shared" si="9"/>
        <v>5.1066399999999996</v>
      </c>
      <c r="G39" s="76">
        <f t="shared" si="5"/>
        <v>0.27500000000000002</v>
      </c>
      <c r="H39" s="76">
        <f t="shared" si="5"/>
        <v>0.20570000000000002</v>
      </c>
      <c r="I39" s="76">
        <f t="shared" si="5"/>
        <v>8.2830000000000001E-2</v>
      </c>
      <c r="J39" s="76">
        <f t="shared" si="5"/>
        <v>1.1000000000000001E-3</v>
      </c>
      <c r="K39" s="76">
        <f t="shared" si="5"/>
        <v>5.5000000000000005E-3</v>
      </c>
      <c r="L39" s="76">
        <f t="shared" si="5"/>
        <v>2.2000000000000002E-2</v>
      </c>
      <c r="M39" s="76">
        <f t="shared" si="5"/>
        <v>3.5529999999999999E-2</v>
      </c>
      <c r="N39" s="76">
        <f t="shared" si="5"/>
        <v>0</v>
      </c>
      <c r="O39" s="76">
        <f t="shared" si="5"/>
        <v>0</v>
      </c>
      <c r="P39" s="76">
        <f t="shared" si="5"/>
        <v>17.600000000000001</v>
      </c>
      <c r="Q39" s="76">
        <f t="shared" si="10"/>
        <v>29.424999999999997</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35</v>
      </c>
      <c r="B40" s="15">
        <v>110</v>
      </c>
      <c r="C40" s="76">
        <f t="shared" si="6"/>
        <v>209</v>
      </c>
      <c r="D40" s="76">
        <f t="shared" si="7"/>
        <v>60.986419999999995</v>
      </c>
      <c r="E40" s="76">
        <f t="shared" si="8"/>
        <v>20.280149999999999</v>
      </c>
      <c r="F40" s="76">
        <f t="shared" si="9"/>
        <v>5.1066399999999996</v>
      </c>
      <c r="G40" s="76">
        <f t="shared" si="5"/>
        <v>0.27500000000000002</v>
      </c>
      <c r="H40" s="76">
        <f t="shared" si="5"/>
        <v>0.20570000000000002</v>
      </c>
      <c r="I40" s="76">
        <f t="shared" si="5"/>
        <v>8.2830000000000001E-2</v>
      </c>
      <c r="J40" s="76">
        <f t="shared" si="5"/>
        <v>1.1000000000000001E-3</v>
      </c>
      <c r="K40" s="76">
        <f t="shared" si="5"/>
        <v>5.5000000000000005E-3</v>
      </c>
      <c r="L40" s="76">
        <f t="shared" si="5"/>
        <v>2.2000000000000002E-2</v>
      </c>
      <c r="M40" s="76">
        <f t="shared" si="5"/>
        <v>3.5529999999999999E-2</v>
      </c>
      <c r="N40" s="76">
        <f t="shared" si="5"/>
        <v>0</v>
      </c>
      <c r="O40" s="76">
        <f t="shared" si="5"/>
        <v>0</v>
      </c>
      <c r="P40" s="76">
        <f t="shared" si="5"/>
        <v>17.600000000000001</v>
      </c>
      <c r="Q40" s="76">
        <f t="shared" si="10"/>
        <v>29.424999999999997</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36</v>
      </c>
      <c r="B41" s="15">
        <v>110</v>
      </c>
      <c r="C41" s="76">
        <f t="shared" si="6"/>
        <v>209</v>
      </c>
      <c r="D41" s="76">
        <f t="shared" si="7"/>
        <v>60.986419999999995</v>
      </c>
      <c r="E41" s="76">
        <f t="shared" si="8"/>
        <v>20.280149999999999</v>
      </c>
      <c r="F41" s="76">
        <f t="shared" si="9"/>
        <v>5.1066399999999996</v>
      </c>
      <c r="G41" s="76">
        <f t="shared" si="5"/>
        <v>0.27500000000000002</v>
      </c>
      <c r="H41" s="76">
        <f t="shared" si="5"/>
        <v>0.20570000000000002</v>
      </c>
      <c r="I41" s="76">
        <f t="shared" si="5"/>
        <v>8.2830000000000001E-2</v>
      </c>
      <c r="J41" s="76">
        <f t="shared" si="5"/>
        <v>1.1000000000000001E-3</v>
      </c>
      <c r="K41" s="76">
        <f t="shared" si="5"/>
        <v>5.5000000000000005E-3</v>
      </c>
      <c r="L41" s="76">
        <f t="shared" si="5"/>
        <v>2.2000000000000002E-2</v>
      </c>
      <c r="M41" s="76">
        <f t="shared" si="5"/>
        <v>3.5529999999999999E-2</v>
      </c>
      <c r="N41" s="76">
        <f t="shared" si="5"/>
        <v>0</v>
      </c>
      <c r="O41" s="76">
        <f t="shared" si="5"/>
        <v>0</v>
      </c>
      <c r="P41" s="76">
        <f t="shared" si="5"/>
        <v>17.600000000000001</v>
      </c>
      <c r="Q41" s="76">
        <f t="shared" si="10"/>
        <v>29.424999999999997</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37</v>
      </c>
      <c r="B42" s="15">
        <v>110</v>
      </c>
      <c r="C42" s="76">
        <f t="shared" si="6"/>
        <v>209</v>
      </c>
      <c r="D42" s="76">
        <f t="shared" si="7"/>
        <v>60.986419999999995</v>
      </c>
      <c r="E42" s="76">
        <f t="shared" si="8"/>
        <v>20.280149999999999</v>
      </c>
      <c r="F42" s="76">
        <f t="shared" si="9"/>
        <v>5.1066399999999996</v>
      </c>
      <c r="G42" s="76">
        <f t="shared" si="5"/>
        <v>0.27500000000000002</v>
      </c>
      <c r="H42" s="76">
        <f t="shared" si="5"/>
        <v>0.20570000000000002</v>
      </c>
      <c r="I42" s="76">
        <f t="shared" si="5"/>
        <v>8.2830000000000001E-2</v>
      </c>
      <c r="J42" s="76">
        <f t="shared" si="5"/>
        <v>1.1000000000000001E-3</v>
      </c>
      <c r="K42" s="76">
        <f t="shared" si="5"/>
        <v>5.5000000000000005E-3</v>
      </c>
      <c r="L42" s="76">
        <f t="shared" si="5"/>
        <v>2.2000000000000002E-2</v>
      </c>
      <c r="M42" s="76">
        <f t="shared" si="5"/>
        <v>3.5529999999999999E-2</v>
      </c>
      <c r="N42" s="76">
        <f t="shared" si="5"/>
        <v>0</v>
      </c>
      <c r="O42" s="76">
        <f t="shared" si="5"/>
        <v>0</v>
      </c>
      <c r="P42" s="76">
        <f t="shared" si="5"/>
        <v>17.600000000000001</v>
      </c>
      <c r="Q42" s="76">
        <f t="shared" si="10"/>
        <v>29.424999999999997</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38</v>
      </c>
      <c r="B43" s="15">
        <v>110</v>
      </c>
      <c r="C43" s="76">
        <f t="shared" si="6"/>
        <v>209</v>
      </c>
      <c r="D43" s="76">
        <f t="shared" si="7"/>
        <v>60.986419999999995</v>
      </c>
      <c r="E43" s="76">
        <f t="shared" si="8"/>
        <v>20.280149999999999</v>
      </c>
      <c r="F43" s="76">
        <f t="shared" si="9"/>
        <v>5.1066399999999996</v>
      </c>
      <c r="G43" s="76">
        <f t="shared" si="5"/>
        <v>0.27500000000000002</v>
      </c>
      <c r="H43" s="76">
        <f t="shared" si="5"/>
        <v>0.20570000000000002</v>
      </c>
      <c r="I43" s="76">
        <f t="shared" si="5"/>
        <v>8.2830000000000001E-2</v>
      </c>
      <c r="J43" s="76">
        <f t="shared" si="5"/>
        <v>1.1000000000000001E-3</v>
      </c>
      <c r="K43" s="76">
        <f t="shared" si="5"/>
        <v>5.5000000000000005E-3</v>
      </c>
      <c r="L43" s="76">
        <f t="shared" si="5"/>
        <v>2.2000000000000002E-2</v>
      </c>
      <c r="M43" s="76">
        <f t="shared" si="5"/>
        <v>3.5529999999999999E-2</v>
      </c>
      <c r="N43" s="76">
        <f t="shared" si="5"/>
        <v>0</v>
      </c>
      <c r="O43" s="76">
        <f t="shared" si="5"/>
        <v>0</v>
      </c>
      <c r="P43" s="76">
        <f t="shared" si="5"/>
        <v>17.600000000000001</v>
      </c>
      <c r="Q43" s="76">
        <f t="shared" si="10"/>
        <v>29.424999999999997</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39</v>
      </c>
      <c r="B44" s="15">
        <v>110</v>
      </c>
      <c r="C44" s="76">
        <f t="shared" si="6"/>
        <v>209</v>
      </c>
      <c r="D44" s="76">
        <f t="shared" si="7"/>
        <v>60.986419999999995</v>
      </c>
      <c r="E44" s="76">
        <f t="shared" si="8"/>
        <v>20.280149999999999</v>
      </c>
      <c r="F44" s="76">
        <f t="shared" si="9"/>
        <v>5.1066399999999996</v>
      </c>
      <c r="G44" s="76">
        <f t="shared" si="5"/>
        <v>0.27500000000000002</v>
      </c>
      <c r="H44" s="76">
        <f t="shared" si="5"/>
        <v>0.20570000000000002</v>
      </c>
      <c r="I44" s="76">
        <f t="shared" si="5"/>
        <v>8.2830000000000001E-2</v>
      </c>
      <c r="J44" s="76">
        <f t="shared" si="5"/>
        <v>1.1000000000000001E-3</v>
      </c>
      <c r="K44" s="76">
        <f t="shared" si="5"/>
        <v>5.5000000000000005E-3</v>
      </c>
      <c r="L44" s="76">
        <f t="shared" si="5"/>
        <v>2.2000000000000002E-2</v>
      </c>
      <c r="M44" s="76">
        <f t="shared" si="5"/>
        <v>3.5529999999999999E-2</v>
      </c>
      <c r="N44" s="76">
        <f t="shared" si="5"/>
        <v>0</v>
      </c>
      <c r="O44" s="76">
        <f t="shared" si="5"/>
        <v>0</v>
      </c>
      <c r="P44" s="76">
        <f t="shared" si="5"/>
        <v>17.600000000000001</v>
      </c>
      <c r="Q44" s="76">
        <f t="shared" si="10"/>
        <v>29.424999999999997</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16/17</v>
      </c>
      <c r="C57" s="8">
        <f t="shared" ref="C57:U57" si="13">D8</f>
        <v>18</v>
      </c>
      <c r="D57" s="8">
        <f t="shared" si="13"/>
        <v>25</v>
      </c>
      <c r="E57" s="8">
        <f t="shared" si="13"/>
        <v>26</v>
      </c>
      <c r="F57" s="8">
        <f t="shared" si="13"/>
        <v>29</v>
      </c>
      <c r="G57" s="8">
        <f t="shared" si="13"/>
        <v>30</v>
      </c>
      <c r="H57" s="8">
        <f t="shared" si="13"/>
        <v>31</v>
      </c>
      <c r="I57" s="8">
        <f t="shared" si="13"/>
        <v>32</v>
      </c>
      <c r="J57" s="8">
        <f t="shared" si="13"/>
        <v>34</v>
      </c>
      <c r="K57" s="8">
        <f t="shared" si="13"/>
        <v>35</v>
      </c>
      <c r="L57" s="8">
        <f t="shared" si="13"/>
        <v>36</v>
      </c>
      <c r="M57" s="8">
        <f t="shared" si="13"/>
        <v>37</v>
      </c>
      <c r="N57" s="8">
        <f t="shared" si="13"/>
        <v>38</v>
      </c>
      <c r="O57" s="8">
        <f t="shared" si="13"/>
        <v>39</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str">
        <f>P16&amp;" I "&amp;(VLOOKUP(P14,Table24581113[],6,FALSE))</f>
        <v>Medium/Clay I Grass</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0" t="s">
        <v>133</v>
      </c>
      <c r="B59" s="75">
        <f>VLOOKUP(C$14,Table24581113[],5,FALSE)</f>
        <v>6.2</v>
      </c>
      <c r="C59" s="75">
        <f>VLOOKUP(D$14,Table24581113[],5,FALSE)</f>
        <v>6.2</v>
      </c>
      <c r="D59" s="75">
        <f>VLOOKUP(E$14,Table24581113[],5,FALSE)</f>
        <v>6.2</v>
      </c>
      <c r="E59" s="75">
        <f>VLOOKUP(F$14,Table24581113[],5,FALSE)</f>
        <v>6.2</v>
      </c>
      <c r="F59" s="75">
        <f>VLOOKUP(G$14,Table24581113[],5,FALSE)</f>
        <v>6.2</v>
      </c>
      <c r="G59" s="75">
        <f>VLOOKUP(H$14,Table24581113[],5,FALSE)</f>
        <v>6.2</v>
      </c>
      <c r="H59" s="75">
        <f>VLOOKUP(I$14,Table24581113[],5,FALSE)</f>
        <v>6.2</v>
      </c>
      <c r="I59" s="75">
        <f>VLOOKUP(J$14,Table24581113[],5,FALSE)</f>
        <v>6.2</v>
      </c>
      <c r="J59" s="75">
        <f>VLOOKUP(K$14,Table24581113[],5,FALSE)</f>
        <v>6.2</v>
      </c>
      <c r="K59" s="75">
        <f>VLOOKUP(L$14,Table24581113[],5,FALSE)</f>
        <v>6.2</v>
      </c>
      <c r="L59" s="75">
        <f>VLOOKUP(M$14,Table24581113[],5,FALSE)</f>
        <v>6.2</v>
      </c>
      <c r="M59" s="75">
        <f>VLOOKUP(N$14,Table24581113[],5,FALSE)</f>
        <v>6.2</v>
      </c>
      <c r="N59" s="75">
        <f>VLOOKUP(O$14,Table24581113[],5,FALSE)</f>
        <v>6.2</v>
      </c>
      <c r="O59" s="75">
        <f>VLOOKUP(P$14,Table24581113[],5,FALSE)</f>
        <v>6.2</v>
      </c>
      <c r="P59" s="75" t="e">
        <f>VLOOKUP(Q$14,Table24581113[],5,FALSE)</f>
        <v>#N/A</v>
      </c>
      <c r="Q59" s="75" t="e">
        <f>VLOOKUP(R$14,Table24581113[],5,FALSE)</f>
        <v>#N/A</v>
      </c>
      <c r="R59" s="75" t="e">
        <f>VLOOKUP(S$14,Table24581113[],5,FALSE)</f>
        <v>#N/A</v>
      </c>
      <c r="S59" s="75" t="e">
        <f>VLOOKUP(T$14,Table24581113[],5,FALSE)</f>
        <v>#N/A</v>
      </c>
      <c r="T59" s="75" t="e">
        <f>VLOOKUP(U$14,Table24581113[],5,FALSE)</f>
        <v>#N/A</v>
      </c>
      <c r="U59" s="75" t="e">
        <f>VLOOKUP(V$14,Table24581113[],5,FALSE)</f>
        <v>#N/A</v>
      </c>
    </row>
    <row r="60" spans="1:35" s="19" customFormat="1" ht="13" x14ac:dyDescent="0.3">
      <c r="A60" s="110" t="s">
        <v>4</v>
      </c>
      <c r="B60" s="75">
        <f>C10</f>
        <v>6.2</v>
      </c>
      <c r="C60" s="75">
        <f t="shared" ref="C60:U60" si="14">D10</f>
        <v>5.9</v>
      </c>
      <c r="D60" s="75">
        <f t="shared" si="14"/>
        <v>5.5</v>
      </c>
      <c r="E60" s="75">
        <f t="shared" si="14"/>
        <v>5.9</v>
      </c>
      <c r="F60" s="75">
        <f t="shared" si="14"/>
        <v>6.6</v>
      </c>
      <c r="G60" s="75">
        <f t="shared" si="14"/>
        <v>6.1</v>
      </c>
      <c r="H60" s="75">
        <f t="shared" si="14"/>
        <v>6.4</v>
      </c>
      <c r="I60" s="75">
        <f t="shared" si="14"/>
        <v>6.4</v>
      </c>
      <c r="J60" s="75">
        <f t="shared" si="14"/>
        <v>6.4</v>
      </c>
      <c r="K60" s="75">
        <f t="shared" si="14"/>
        <v>6.2</v>
      </c>
      <c r="L60" s="75">
        <f t="shared" si="14"/>
        <v>6.4</v>
      </c>
      <c r="M60" s="75">
        <f t="shared" si="14"/>
        <v>6.5</v>
      </c>
      <c r="N60" s="75">
        <f t="shared" si="14"/>
        <v>6.6</v>
      </c>
      <c r="O60" s="75">
        <f t="shared" si="14"/>
        <v>6.8</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110</v>
      </c>
      <c r="C62" s="76">
        <f>B32</f>
        <v>110</v>
      </c>
      <c r="D62" s="76">
        <f>B33</f>
        <v>110</v>
      </c>
      <c r="E62" s="76">
        <f>B34</f>
        <v>110</v>
      </c>
      <c r="F62" s="76">
        <f>B35</f>
        <v>110</v>
      </c>
      <c r="G62" s="76">
        <f>B36</f>
        <v>110</v>
      </c>
      <c r="H62" s="76">
        <f>B37</f>
        <v>110</v>
      </c>
      <c r="I62" s="76">
        <f>B38</f>
        <v>110</v>
      </c>
      <c r="J62" s="76">
        <f>B39</f>
        <v>110</v>
      </c>
      <c r="K62" s="76">
        <f>B40</f>
        <v>110</v>
      </c>
      <c r="L62" s="76">
        <f>B41</f>
        <v>110</v>
      </c>
      <c r="M62" s="76">
        <f>B42</f>
        <v>110</v>
      </c>
      <c r="N62" s="76">
        <f>B43</f>
        <v>110</v>
      </c>
      <c r="O62" s="76">
        <f>B44</f>
        <v>110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0</v>
      </c>
      <c r="C64" s="76">
        <f t="shared" ref="C64:U64" si="17">(C59-C60)*C61</f>
        <v>1.7999999999999989</v>
      </c>
      <c r="D64" s="76">
        <f t="shared" si="17"/>
        <v>4.2000000000000011</v>
      </c>
      <c r="E64" s="76">
        <f t="shared" si="17"/>
        <v>1.7999999999999989</v>
      </c>
      <c r="F64" s="76">
        <f t="shared" si="17"/>
        <v>-2.3999999999999968</v>
      </c>
      <c r="G64" s="76">
        <f t="shared" si="17"/>
        <v>0.6000000000000032</v>
      </c>
      <c r="H64" s="76">
        <f t="shared" si="17"/>
        <v>-1.2000000000000011</v>
      </c>
      <c r="I64" s="76">
        <f t="shared" si="17"/>
        <v>-1.2000000000000011</v>
      </c>
      <c r="J64" s="76">
        <f t="shared" si="17"/>
        <v>-1.2000000000000011</v>
      </c>
      <c r="K64" s="76">
        <f t="shared" si="17"/>
        <v>0</v>
      </c>
      <c r="L64" s="76">
        <f t="shared" si="17"/>
        <v>-1.2000000000000011</v>
      </c>
      <c r="M64" s="76">
        <f t="shared" si="17"/>
        <v>-1.7999999999999989</v>
      </c>
      <c r="N64" s="76">
        <f t="shared" si="17"/>
        <v>-2.3999999999999968</v>
      </c>
      <c r="O64" s="76">
        <f t="shared" si="17"/>
        <v>-3.5999999999999979</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0</v>
      </c>
      <c r="C65" s="76">
        <f t="shared" ref="C65:U65" si="18">C63-C64</f>
        <v>-1.7999999999999989</v>
      </c>
      <c r="D65" s="76">
        <f t="shared" si="18"/>
        <v>-4.2000000000000011</v>
      </c>
      <c r="E65" s="76">
        <f t="shared" si="18"/>
        <v>-1.7999999999999989</v>
      </c>
      <c r="F65" s="76">
        <f t="shared" si="18"/>
        <v>2.3999999999999968</v>
      </c>
      <c r="G65" s="76">
        <f t="shared" si="18"/>
        <v>-0.6000000000000032</v>
      </c>
      <c r="H65" s="76">
        <f t="shared" si="18"/>
        <v>1.2000000000000011</v>
      </c>
      <c r="I65" s="76">
        <f t="shared" si="18"/>
        <v>1.2000000000000011</v>
      </c>
      <c r="J65" s="76">
        <f t="shared" si="18"/>
        <v>1.2000000000000011</v>
      </c>
      <c r="K65" s="76">
        <f t="shared" si="18"/>
        <v>0</v>
      </c>
      <c r="L65" s="76">
        <f t="shared" si="18"/>
        <v>1.2000000000000011</v>
      </c>
      <c r="M65" s="76">
        <f t="shared" si="18"/>
        <v>1.7999999999999989</v>
      </c>
      <c r="N65" s="76">
        <f t="shared" si="18"/>
        <v>2.3999999999999968</v>
      </c>
      <c r="O65" s="76">
        <f t="shared" si="18"/>
        <v>3.5999999999999979</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UNDER</v>
      </c>
      <c r="D66" s="77" t="str">
        <f t="shared" si="19"/>
        <v>UNDER</v>
      </c>
      <c r="E66" s="77" t="str">
        <f t="shared" si="19"/>
        <v>UNDER</v>
      </c>
      <c r="F66" s="77" t="str">
        <f t="shared" si="19"/>
        <v>OVER</v>
      </c>
      <c r="G66" s="77" t="str">
        <f t="shared" si="19"/>
        <v>UNDER</v>
      </c>
      <c r="H66" s="77" t="str">
        <f t="shared" si="19"/>
        <v>OVER</v>
      </c>
      <c r="I66" s="77" t="str">
        <f t="shared" si="19"/>
        <v>OVER</v>
      </c>
      <c r="J66" s="77" t="str">
        <f t="shared" si="19"/>
        <v>OVER</v>
      </c>
      <c r="K66" s="77" t="str">
        <f t="shared" si="19"/>
        <v>OVER</v>
      </c>
      <c r="L66" s="77" t="str">
        <f t="shared" si="19"/>
        <v>OVER</v>
      </c>
      <c r="M66" s="77" t="str">
        <f t="shared" si="19"/>
        <v>OVER</v>
      </c>
      <c r="N66" s="77" t="str">
        <f t="shared" si="19"/>
        <v>OVER</v>
      </c>
      <c r="O66" s="77" t="str">
        <f t="shared" si="19"/>
        <v>OVER</v>
      </c>
      <c r="P66" s="77" t="e">
        <f t="shared" si="19"/>
        <v>#N/A</v>
      </c>
      <c r="Q66" s="77" t="e">
        <f t="shared" si="19"/>
        <v>#N/A</v>
      </c>
      <c r="R66" s="77" t="e">
        <f t="shared" si="19"/>
        <v>#N/A</v>
      </c>
      <c r="S66" s="77" t="e">
        <f t="shared" si="19"/>
        <v>#N/A</v>
      </c>
      <c r="T66" s="77" t="e">
        <f t="shared" si="19"/>
        <v>#N/A</v>
      </c>
      <c r="U66" s="77" t="e">
        <f t="shared" si="19"/>
        <v>#N/A</v>
      </c>
    </row>
  </sheetData>
  <sheetProtection algorithmName="SHA-512" hashValue="N0gTEaLCFDBku0k4qqzgVrmxXPRmHoi1Fw+hmBoeibG6O7TNHTN92wSbjXUTZWfKHbsR0PEVAWEtqJLz8NvyJA==" saltValue="lLBErOWhFP1vmmyrqZFoA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4" operator="equal">
      <formula>"DECREASE"</formula>
    </cfRule>
    <cfRule type="cellIs" dxfId="124" priority="35" operator="equal">
      <formula>"INCREASE"</formula>
    </cfRule>
  </conditionalFormatting>
  <conditionalFormatting sqref="B62:U66 B31:B50">
    <cfRule type="cellIs" dxfId="123" priority="33" operator="greaterThan">
      <formula>$B$51</formula>
    </cfRule>
  </conditionalFormatting>
  <conditionalFormatting sqref="C31:C50">
    <cfRule type="cellIs" dxfId="122" priority="32" operator="greaterThan">
      <formula>$C$51</formula>
    </cfRule>
  </conditionalFormatting>
  <conditionalFormatting sqref="C18:V18">
    <cfRule type="cellIs" dxfId="121" priority="31" operator="equal">
      <formula>0</formula>
    </cfRule>
  </conditionalFormatting>
  <conditionalFormatting sqref="C17:V17">
    <cfRule type="cellIs" dxfId="120" priority="30" operator="equal">
      <formula>0</formula>
    </cfRule>
  </conditionalFormatting>
  <conditionalFormatting sqref="C19:V19">
    <cfRule type="cellIs" dxfId="119" priority="29" operator="equal">
      <formula>0</formula>
    </cfRule>
  </conditionalFormatting>
  <conditionalFormatting sqref="G31:G50">
    <cfRule type="cellIs" dxfId="118" priority="28" operator="greaterThan">
      <formula>$G$51</formula>
    </cfRule>
  </conditionalFormatting>
  <conditionalFormatting sqref="H31:H50">
    <cfRule type="cellIs" dxfId="117" priority="27" operator="greaterThan">
      <formula>$H$51</formula>
    </cfRule>
  </conditionalFormatting>
  <conditionalFormatting sqref="I31:I50">
    <cfRule type="cellIs" dxfId="116" priority="26" operator="greaterThan">
      <formula>$I$51</formula>
    </cfRule>
  </conditionalFormatting>
  <conditionalFormatting sqref="K31:K50">
    <cfRule type="cellIs" dxfId="115" priority="25" operator="greaterThan">
      <formula>$K$51</formula>
    </cfRule>
  </conditionalFormatting>
  <conditionalFormatting sqref="L31:L50">
    <cfRule type="cellIs" dxfId="114" priority="24" operator="greaterThan">
      <formula>$L$51</formula>
    </cfRule>
  </conditionalFormatting>
  <conditionalFormatting sqref="M31:M50">
    <cfRule type="cellIs" dxfId="113" priority="23" operator="greaterThan">
      <formula>$M$51</formula>
    </cfRule>
  </conditionalFormatting>
  <conditionalFormatting sqref="P31:P50">
    <cfRule type="cellIs" dxfId="112" priority="22" operator="greaterThan">
      <formula>$P$51</formula>
    </cfRule>
  </conditionalFormatting>
  <conditionalFormatting sqref="R31:R50">
    <cfRule type="cellIs" dxfId="111" priority="21" operator="greaterThan">
      <formula>$R$51</formula>
    </cfRule>
  </conditionalFormatting>
  <conditionalFormatting sqref="S31:S50">
    <cfRule type="cellIs" dxfId="110" priority="20" operator="greaterThan">
      <formula>$S$51</formula>
    </cfRule>
  </conditionalFormatting>
  <conditionalFormatting sqref="T31:T50">
    <cfRule type="cellIs" dxfId="109" priority="19" operator="greaterThan">
      <formula>$T$51</formula>
    </cfRule>
  </conditionalFormatting>
  <conditionalFormatting sqref="U31:U50">
    <cfRule type="cellIs" dxfId="108" priority="18" operator="greaterThan">
      <formula>$U$51</formula>
    </cfRule>
  </conditionalFormatting>
  <conditionalFormatting sqref="C22:V22">
    <cfRule type="cellIs" dxfId="107" priority="17" operator="equal">
      <formula>0</formula>
    </cfRule>
  </conditionalFormatting>
  <conditionalFormatting sqref="C24:V24">
    <cfRule type="cellIs" dxfId="106" priority="15" operator="equal">
      <formula>"DECREASE"</formula>
    </cfRule>
    <cfRule type="cellIs" dxfId="105" priority="16" operator="equal">
      <formula>"INCREASE"</formula>
    </cfRule>
  </conditionalFormatting>
  <conditionalFormatting sqref="C23:V23">
    <cfRule type="cellIs" dxfId="104" priority="14" operator="equal">
      <formula>0</formula>
    </cfRule>
  </conditionalFormatting>
  <conditionalFormatting sqref="I1">
    <cfRule type="cellIs" dxfId="103" priority="13" operator="lessThan">
      <formula>5</formula>
    </cfRule>
  </conditionalFormatting>
  <conditionalFormatting sqref="C21:V21">
    <cfRule type="cellIs" dxfId="102" priority="10" operator="equal">
      <formula>0</formula>
    </cfRule>
  </conditionalFormatting>
  <conditionalFormatting sqref="B66:U66">
    <cfRule type="cellIs" dxfId="101" priority="8" operator="equal">
      <formula>"UNDER"</formula>
    </cfRule>
    <cfRule type="cellIs" dxfId="100" priority="9" operator="equal">
      <formula>"OVER"</formula>
    </cfRule>
  </conditionalFormatting>
  <conditionalFormatting sqref="I2">
    <cfRule type="cellIs" dxfId="99" priority="7" operator="greaterThan">
      <formula>5000.1</formula>
    </cfRule>
  </conditionalFormatting>
  <conditionalFormatting sqref="I3">
    <cfRule type="cellIs" dxfId="98" priority="6" operator="greaterThan">
      <formula>4.1</formula>
    </cfRule>
  </conditionalFormatting>
  <conditionalFormatting sqref="J31:J50">
    <cfRule type="cellIs" dxfId="97" priority="5"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C1" zoomScale="50" zoomScaleNormal="50" workbookViewId="0">
      <selection activeCell="C28" sqref="C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'Secanim sludge'!C1:D1</f>
        <v xml:space="preserve">PAN-015826 </v>
      </c>
      <c r="D1" s="141"/>
      <c r="E1" s="92" t="s">
        <v>45</v>
      </c>
      <c r="F1" s="38">
        <f>'Secanim sludge'!F1</f>
        <v>50</v>
      </c>
      <c r="G1" s="123" t="s">
        <v>43</v>
      </c>
      <c r="H1" s="124"/>
      <c r="I1" s="95">
        <v>4.17</v>
      </c>
      <c r="J1" s="127" t="s">
        <v>154</v>
      </c>
      <c r="K1" s="127"/>
      <c r="L1" s="96">
        <v>25</v>
      </c>
      <c r="AB1" s="18"/>
      <c r="AC1" s="18"/>
      <c r="AD1" s="29" t="s">
        <v>127</v>
      </c>
      <c r="AE1" s="17"/>
      <c r="AF1" s="17"/>
      <c r="AG1" s="18"/>
      <c r="AH1" s="18"/>
      <c r="AI1" s="39" t="s">
        <v>79</v>
      </c>
      <c r="AJ1" s="40" t="s">
        <v>94</v>
      </c>
      <c r="AK1" s="41" t="s">
        <v>95</v>
      </c>
      <c r="AL1" s="42" t="s">
        <v>126</v>
      </c>
      <c r="AM1" s="42" t="s">
        <v>132</v>
      </c>
      <c r="AN1" s="42" t="s">
        <v>112</v>
      </c>
    </row>
    <row r="2" spans="1:41" ht="13" x14ac:dyDescent="0.3">
      <c r="A2" s="127" t="s">
        <v>87</v>
      </c>
      <c r="B2" s="127"/>
      <c r="C2" s="142" t="str">
        <f>'Secanim sludge'!C2:D2</f>
        <v>EPR/KP3594VE</v>
      </c>
      <c r="D2" s="143"/>
      <c r="E2" s="92" t="s">
        <v>109</v>
      </c>
      <c r="F2" s="95" t="s">
        <v>171</v>
      </c>
      <c r="G2" s="125" t="s">
        <v>110</v>
      </c>
      <c r="H2" s="126"/>
      <c r="I2" s="95">
        <v>375</v>
      </c>
      <c r="J2" s="127" t="s">
        <v>159</v>
      </c>
      <c r="K2" s="127"/>
      <c r="L2" s="96">
        <v>0.03</v>
      </c>
      <c r="AB2" s="29" t="s">
        <v>56</v>
      </c>
      <c r="AC2" s="17"/>
      <c r="AD2" s="29" t="s">
        <v>70</v>
      </c>
      <c r="AE2" s="17"/>
      <c r="AF2" s="17"/>
      <c r="AG2" s="43" t="s">
        <v>76</v>
      </c>
      <c r="AH2" s="18"/>
      <c r="AI2" s="44" t="s">
        <v>127</v>
      </c>
      <c r="AJ2" s="45">
        <v>0</v>
      </c>
      <c r="AK2" s="46">
        <v>0</v>
      </c>
      <c r="AL2" s="10">
        <v>0</v>
      </c>
      <c r="AM2" s="11">
        <v>0</v>
      </c>
      <c r="AN2" s="11">
        <v>0</v>
      </c>
    </row>
    <row r="3" spans="1:41" ht="13" x14ac:dyDescent="0.25">
      <c r="A3" s="123" t="s">
        <v>42</v>
      </c>
      <c r="B3" s="124"/>
      <c r="C3" s="142" t="str">
        <f>'Secanim sludge'!C3:D3</f>
        <v>Mr Richard Street</v>
      </c>
      <c r="D3" s="143"/>
      <c r="E3" s="92" t="s">
        <v>108</v>
      </c>
      <c r="F3" s="30" t="s">
        <v>78</v>
      </c>
      <c r="G3" s="123" t="s">
        <v>111</v>
      </c>
      <c r="H3" s="124"/>
      <c r="I3" s="95">
        <v>0.40799999999999997</v>
      </c>
      <c r="J3" s="123" t="s">
        <v>155</v>
      </c>
      <c r="K3" s="124"/>
      <c r="L3" s="96">
        <f>(L1/(L2*10000))*100</f>
        <v>8.3333333333333321</v>
      </c>
      <c r="AB3" s="29" t="s">
        <v>57</v>
      </c>
      <c r="AC3" s="17"/>
      <c r="AD3" s="29" t="s">
        <v>71</v>
      </c>
      <c r="AE3" s="17"/>
      <c r="AF3" s="17"/>
      <c r="AG3" s="43" t="s">
        <v>77</v>
      </c>
      <c r="AH3" s="18"/>
      <c r="AI3" s="47" t="s">
        <v>114</v>
      </c>
      <c r="AJ3" s="48">
        <v>1.7</v>
      </c>
      <c r="AK3" s="49">
        <v>6</v>
      </c>
      <c r="AL3" s="50">
        <v>1</v>
      </c>
      <c r="AM3" s="11">
        <v>6.2</v>
      </c>
      <c r="AN3" s="11" t="s">
        <v>113</v>
      </c>
    </row>
    <row r="4" spans="1:41" ht="13" x14ac:dyDescent="0.25">
      <c r="A4" s="127" t="s">
        <v>0</v>
      </c>
      <c r="B4" s="127"/>
      <c r="C4" s="140" t="str">
        <f>'Secanim sludge'!C4:D4</f>
        <v>Brookhouse Farm, Hanmer, SY133EG</v>
      </c>
      <c r="D4" s="141"/>
      <c r="E4" s="93" t="s">
        <v>1</v>
      </c>
      <c r="F4" s="95" t="s">
        <v>181</v>
      </c>
      <c r="G4" s="123"/>
      <c r="H4" s="124"/>
      <c r="I4" s="38"/>
      <c r="J4" s="123"/>
      <c r="K4" s="124"/>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27" t="s">
        <v>47</v>
      </c>
      <c r="B5" s="127"/>
      <c r="C5" s="140" t="str">
        <f>'Secanim sludge'!C5:D5</f>
        <v xml:space="preserve">Owen Clee </v>
      </c>
      <c r="D5" s="141"/>
      <c r="E5" s="92"/>
      <c r="F5" s="38"/>
      <c r="G5" s="123"/>
      <c r="H5" s="124"/>
      <c r="I5" s="38"/>
      <c r="J5" s="123"/>
      <c r="K5" s="124"/>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27" t="s">
        <v>2</v>
      </c>
      <c r="B8" s="127"/>
      <c r="C8" s="59" t="str">
        <f>'Secanim sludge'!C8</f>
        <v>16/17</v>
      </c>
      <c r="D8" s="59">
        <f>'Secanim sludge'!D8</f>
        <v>18</v>
      </c>
      <c r="E8" s="59">
        <f>'Secanim sludge'!E8</f>
        <v>25</v>
      </c>
      <c r="F8" s="59">
        <f>'Secanim sludge'!F8</f>
        <v>26</v>
      </c>
      <c r="G8" s="59">
        <f>'Secanim sludge'!G8</f>
        <v>29</v>
      </c>
      <c r="H8" s="59">
        <f>'Secanim sludge'!H8</f>
        <v>30</v>
      </c>
      <c r="I8" s="59">
        <f>'Secanim sludge'!I8</f>
        <v>31</v>
      </c>
      <c r="J8" s="59">
        <f>'Secanim sludge'!J8</f>
        <v>32</v>
      </c>
      <c r="K8" s="59">
        <f>'Secanim sludge'!K8</f>
        <v>34</v>
      </c>
      <c r="L8" s="59">
        <f>'Secanim sludge'!L8</f>
        <v>35</v>
      </c>
      <c r="M8" s="59">
        <f>'Secanim sludge'!M8</f>
        <v>36</v>
      </c>
      <c r="N8" s="59">
        <f>'Secanim sludge'!N8</f>
        <v>37</v>
      </c>
      <c r="O8" s="59">
        <f>'Secanim sludge'!O8</f>
        <v>38</v>
      </c>
      <c r="P8" s="59">
        <f>'Secanim sludge'!P8</f>
        <v>39</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27" t="s">
        <v>3</v>
      </c>
      <c r="B9" s="127"/>
      <c r="C9" s="59" t="str">
        <f>'Secanim sludge'!C9</f>
        <v>Moderate</v>
      </c>
      <c r="D9" s="59" t="str">
        <f>'Secanim sludge'!D9</f>
        <v>Moderate</v>
      </c>
      <c r="E9" s="59" t="str">
        <f>'Secanim sludge'!E9</f>
        <v>Moderate</v>
      </c>
      <c r="F9" s="59" t="str">
        <f>'Secanim sludge'!F9</f>
        <v>Moderate</v>
      </c>
      <c r="G9" s="59" t="str">
        <f>'Secanim sludge'!G9</f>
        <v>Moderate</v>
      </c>
      <c r="H9" s="59" t="str">
        <f>'Secanim sludge'!H9</f>
        <v>Moderate</v>
      </c>
      <c r="I9" s="59" t="str">
        <f>'Secanim sludge'!I9</f>
        <v>Moderate</v>
      </c>
      <c r="J9" s="59" t="str">
        <f>'Secanim sludge'!J9</f>
        <v>Moderate</v>
      </c>
      <c r="K9" s="59" t="str">
        <f>'Secanim sludge'!K9</f>
        <v>Moderate</v>
      </c>
      <c r="L9" s="59" t="str">
        <f>'Secanim sludge'!L9</f>
        <v>Moderate</v>
      </c>
      <c r="M9" s="59" t="str">
        <f>'Secanim sludge'!M9</f>
        <v>Moderate</v>
      </c>
      <c r="N9" s="59" t="str">
        <f>'Secanim sludge'!N9</f>
        <v>Moderate</v>
      </c>
      <c r="O9" s="59" t="str">
        <f>'Secanim sludge'!O9</f>
        <v>Moderate</v>
      </c>
      <c r="P9" s="59" t="str">
        <f>'Secanim sludge'!P9</f>
        <v>Moderate</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27" t="s">
        <v>4</v>
      </c>
      <c r="B10" s="127"/>
      <c r="C10" s="59">
        <f>'Secanim sludge'!C10</f>
        <v>6.2</v>
      </c>
      <c r="D10" s="59">
        <f>'Secanim sludge'!D10</f>
        <v>5.9</v>
      </c>
      <c r="E10" s="59">
        <f>'Secanim sludge'!E10</f>
        <v>5.5</v>
      </c>
      <c r="F10" s="59">
        <f>'Secanim sludge'!F10</f>
        <v>5.9</v>
      </c>
      <c r="G10" s="59">
        <f>'Secanim sludge'!G10</f>
        <v>6.6</v>
      </c>
      <c r="H10" s="59">
        <f>'Secanim sludge'!H10</f>
        <v>6.1</v>
      </c>
      <c r="I10" s="59">
        <f>'Secanim sludge'!I10</f>
        <v>6.4</v>
      </c>
      <c r="J10" s="59">
        <f>'Secanim sludge'!J10</f>
        <v>6.4</v>
      </c>
      <c r="K10" s="59">
        <f>'Secanim sludge'!K10</f>
        <v>6.4</v>
      </c>
      <c r="L10" s="59">
        <f>'Secanim sludge'!L10</f>
        <v>6.2</v>
      </c>
      <c r="M10" s="59">
        <f>'Secanim sludge'!M10</f>
        <v>6.4</v>
      </c>
      <c r="N10" s="59">
        <f>'Secanim sludge'!N10</f>
        <v>6.5</v>
      </c>
      <c r="O10" s="59">
        <f>'Secanim sludge'!O10</f>
        <v>6.6</v>
      </c>
      <c r="P10" s="59">
        <f>'Secanim sludge'!P10</f>
        <v>6.8</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27" t="s">
        <v>5</v>
      </c>
      <c r="B11" s="127"/>
      <c r="C11" s="59">
        <f>'Secanim sludge'!C11</f>
        <v>2</v>
      </c>
      <c r="D11" s="59">
        <f>'Secanim sludge'!D11</f>
        <v>2</v>
      </c>
      <c r="E11" s="59">
        <f>'Secanim sludge'!E11</f>
        <v>1</v>
      </c>
      <c r="F11" s="59">
        <f>'Secanim sludge'!F11</f>
        <v>3</v>
      </c>
      <c r="G11" s="59">
        <f>'Secanim sludge'!G11</f>
        <v>3</v>
      </c>
      <c r="H11" s="59">
        <f>'Secanim sludge'!H11</f>
        <v>3</v>
      </c>
      <c r="I11" s="59">
        <f>'Secanim sludge'!I11</f>
        <v>2</v>
      </c>
      <c r="J11" s="59">
        <f>'Secanim sludge'!J11</f>
        <v>2</v>
      </c>
      <c r="K11" s="59">
        <f>'Secanim sludge'!K11</f>
        <v>4</v>
      </c>
      <c r="L11" s="59">
        <f>'Secanim sludge'!L11</f>
        <v>1</v>
      </c>
      <c r="M11" s="59">
        <f>'Secanim sludge'!M11</f>
        <v>2</v>
      </c>
      <c r="N11" s="59">
        <f>'Secanim sludge'!N11</f>
        <v>3</v>
      </c>
      <c r="O11" s="59">
        <f>'Secanim sludge'!O11</f>
        <v>3</v>
      </c>
      <c r="P11" s="59">
        <f>'Secanim sludge'!P11</f>
        <v>3</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27" t="s">
        <v>6</v>
      </c>
      <c r="B12" s="127"/>
      <c r="C12" s="59">
        <f>'Secanim sludge'!C12</f>
        <v>1</v>
      </c>
      <c r="D12" s="59">
        <f>'Secanim sludge'!D12</f>
        <v>2</v>
      </c>
      <c r="E12" s="59">
        <f>'Secanim sludge'!E12</f>
        <v>0</v>
      </c>
      <c r="F12" s="59">
        <f>'Secanim sludge'!F12</f>
        <v>1</v>
      </c>
      <c r="G12" s="59">
        <f>'Secanim sludge'!G12</f>
        <v>4</v>
      </c>
      <c r="H12" s="59">
        <f>'Secanim sludge'!H12</f>
        <v>1</v>
      </c>
      <c r="I12" s="59">
        <f>'Secanim sludge'!I12</f>
        <v>2</v>
      </c>
      <c r="J12" s="59">
        <f>'Secanim sludge'!J12</f>
        <v>2</v>
      </c>
      <c r="K12" s="59">
        <f>'Secanim sludge'!K12</f>
        <v>2</v>
      </c>
      <c r="L12" s="59">
        <f>'Secanim sludge'!L12</f>
        <v>1</v>
      </c>
      <c r="M12" s="59">
        <f>'Secanim sludge'!M12</f>
        <v>1</v>
      </c>
      <c r="N12" s="59">
        <f>'Secanim sludge'!N12</f>
        <v>2</v>
      </c>
      <c r="O12" s="59">
        <f>'Secanim sludge'!O12</f>
        <v>2</v>
      </c>
      <c r="P12" s="59">
        <f>'Secanim sludge'!P12</f>
        <v>2</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27" t="s">
        <v>7</v>
      </c>
      <c r="B13" s="127"/>
      <c r="C13" s="59">
        <f>'Secanim sludge'!C13</f>
        <v>3</v>
      </c>
      <c r="D13" s="59">
        <f>'Secanim sludge'!D13</f>
        <v>3</v>
      </c>
      <c r="E13" s="59">
        <f>'Secanim sludge'!E13</f>
        <v>2</v>
      </c>
      <c r="F13" s="59">
        <f>'Secanim sludge'!F13</f>
        <v>2</v>
      </c>
      <c r="G13" s="59">
        <f>'Secanim sludge'!G13</f>
        <v>4</v>
      </c>
      <c r="H13" s="59">
        <f>'Secanim sludge'!H13</f>
        <v>4</v>
      </c>
      <c r="I13" s="59">
        <f>'Secanim sludge'!I13</f>
        <v>4</v>
      </c>
      <c r="J13" s="59">
        <f>'Secanim sludge'!J13</f>
        <v>3</v>
      </c>
      <c r="K13" s="59">
        <f>'Secanim sludge'!K13</f>
        <v>4</v>
      </c>
      <c r="L13" s="59">
        <f>'Secanim sludge'!L13</f>
        <v>3</v>
      </c>
      <c r="M13" s="59">
        <f>'Secanim sludge'!M13</f>
        <v>4</v>
      </c>
      <c r="N13" s="59">
        <f>'Secanim sludge'!N13</f>
        <v>3</v>
      </c>
      <c r="O13" s="59">
        <f>'Secanim sludge'!O13</f>
        <v>3</v>
      </c>
      <c r="P13" s="59">
        <f>'Secanim sludge'!P13</f>
        <v>4</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6" t="s">
        <v>8</v>
      </c>
      <c r="B14" s="136"/>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t="str">
        <f>'Secanim sludge'!H14</f>
        <v xml:space="preserve">Grass Silage (25% DM) </v>
      </c>
      <c r="I14" s="101" t="str">
        <f>'Secanim sludge'!I14</f>
        <v xml:space="preserve">Grass Silage (25% DM) </v>
      </c>
      <c r="J14" s="101" t="str">
        <f>'Secanim sludge'!J14</f>
        <v xml:space="preserve">Grass Silage (25% DM) </v>
      </c>
      <c r="K14" s="101" t="str">
        <f>'Secanim sludge'!K14</f>
        <v xml:space="preserve">Grass Silage (25% DM) </v>
      </c>
      <c r="L14" s="101" t="str">
        <f>'Secanim sludge'!L14</f>
        <v xml:space="preserve">Grass Silage (25% DM) </v>
      </c>
      <c r="M14" s="101" t="str">
        <f>'Secanim sludge'!M14</f>
        <v xml:space="preserve">Grass Silage (25% DM) </v>
      </c>
      <c r="N14" s="101" t="str">
        <f>'Secanim sludge'!N14</f>
        <v xml:space="preserve">Grass Silage (25% DM) </v>
      </c>
      <c r="O14" s="101" t="str">
        <f>'Secanim sludge'!O14</f>
        <v xml:space="preserve">Grass Silage (25% DM) </v>
      </c>
      <c r="P14" s="101" t="str">
        <f>'Secanim sludge'!P14</f>
        <v xml:space="preserve">Grass Silage (25% DM) </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5" t="s">
        <v>9</v>
      </c>
      <c r="B15" s="135"/>
      <c r="C15" s="59">
        <f>'Secanim sludge'!C15</f>
        <v>38</v>
      </c>
      <c r="D15" s="59">
        <f>'Secanim sludge'!D15</f>
        <v>38</v>
      </c>
      <c r="E15" s="59">
        <f>'Secanim sludge'!E15</f>
        <v>38</v>
      </c>
      <c r="F15" s="59">
        <f>'Secanim sludge'!F15</f>
        <v>38</v>
      </c>
      <c r="G15" s="59">
        <f>'Secanim sludge'!G15</f>
        <v>38</v>
      </c>
      <c r="H15" s="59">
        <f>'Secanim sludge'!H15</f>
        <v>38</v>
      </c>
      <c r="I15" s="59">
        <f>'Secanim sludge'!I15</f>
        <v>38</v>
      </c>
      <c r="J15" s="59">
        <f>'Secanim sludge'!J15</f>
        <v>38</v>
      </c>
      <c r="K15" s="59">
        <f>'Secanim sludge'!K15</f>
        <v>38</v>
      </c>
      <c r="L15" s="59">
        <f>'Secanim sludge'!L15</f>
        <v>38</v>
      </c>
      <c r="M15" s="59">
        <f>'Secanim sludge'!M15</f>
        <v>38</v>
      </c>
      <c r="N15" s="59">
        <f>'Secanim sludge'!N15</f>
        <v>38</v>
      </c>
      <c r="O15" s="59">
        <f>'Secanim sludge'!O15</f>
        <v>38</v>
      </c>
      <c r="P15" s="59">
        <f>'Secanim sludge'!P15</f>
        <v>38</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7" t="s">
        <v>44</v>
      </c>
      <c r="B16" s="137"/>
      <c r="C16" s="102" t="str">
        <f>'Secanim sludge'!C16</f>
        <v>Medium/Clay</v>
      </c>
      <c r="D16" s="102" t="str">
        <f>'Secanim sludge'!D16</f>
        <v>Medium/Clay</v>
      </c>
      <c r="E16" s="102" t="str">
        <f>'Secanim sludge'!E16</f>
        <v>Medium/Clay</v>
      </c>
      <c r="F16" s="102" t="str">
        <f>'Secanim sludge'!F16</f>
        <v>Medium/Clay</v>
      </c>
      <c r="G16" s="102" t="str">
        <f>'Secanim sludge'!G16</f>
        <v>Medium/Clay</v>
      </c>
      <c r="H16" s="102" t="str">
        <f>'Secanim sludge'!H16</f>
        <v>Medium/Clay</v>
      </c>
      <c r="I16" s="102" t="str">
        <f>'Secanim sludge'!I16</f>
        <v>Medium/Clay</v>
      </c>
      <c r="J16" s="102" t="str">
        <f>'Secanim sludge'!J16</f>
        <v>Medium/Clay</v>
      </c>
      <c r="K16" s="102" t="str">
        <f>'Secanim sludge'!K16</f>
        <v>Medium/Clay</v>
      </c>
      <c r="L16" s="102" t="str">
        <f>'Secanim sludge'!L16</f>
        <v>Medium/Clay</v>
      </c>
      <c r="M16" s="102" t="str">
        <f>'Secanim sludge'!M16</f>
        <v>Medium/Clay</v>
      </c>
      <c r="N16" s="102" t="str">
        <f>'Secanim sludge'!N16</f>
        <v>Medium/Clay</v>
      </c>
      <c r="O16" s="102" t="str">
        <f>'Secanim sludge'!O16</f>
        <v>Medium/Clay</v>
      </c>
      <c r="P16" s="102" t="str">
        <f>'Secanim sludge'!P16</f>
        <v>Medium/Clay</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33" t="s">
        <v>69</v>
      </c>
      <c r="B17" s="13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31" t="s">
        <v>23</v>
      </c>
      <c r="B18" s="132"/>
      <c r="C18" s="16">
        <f>$D31</f>
        <v>35.224125000000001</v>
      </c>
      <c r="D18" s="16">
        <f>$D32</f>
        <v>35.224125000000001</v>
      </c>
      <c r="E18" s="16">
        <f>$D33</f>
        <v>35.224125000000001</v>
      </c>
      <c r="F18" s="16">
        <f>$D34</f>
        <v>35.224125000000001</v>
      </c>
      <c r="G18" s="16">
        <f>$D35</f>
        <v>35.224125000000001</v>
      </c>
      <c r="H18" s="16">
        <f>$D36</f>
        <v>35.224125000000001</v>
      </c>
      <c r="I18" s="16">
        <f>$D37</f>
        <v>35.224125000000001</v>
      </c>
      <c r="J18" s="16">
        <f>$D38</f>
        <v>35.224125000000001</v>
      </c>
      <c r="K18" s="16">
        <f>$D39</f>
        <v>35.224125000000001</v>
      </c>
      <c r="L18" s="16">
        <f>$D40</f>
        <v>35.224125000000001</v>
      </c>
      <c r="M18" s="16">
        <f>$D41</f>
        <v>35.224125000000001</v>
      </c>
      <c r="N18" s="16">
        <f>$D42</f>
        <v>35.224125000000001</v>
      </c>
      <c r="O18" s="16">
        <f>$D43</f>
        <v>35.224125000000001</v>
      </c>
      <c r="P18" s="16">
        <f>$D44</f>
        <v>35.224125000000001</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31" t="s">
        <v>90</v>
      </c>
      <c r="B19" s="132"/>
      <c r="C19" s="16">
        <f>C18-C17</f>
        <v>-29.375874999999994</v>
      </c>
      <c r="D19" s="16">
        <f t="shared" ref="D19:V19" si="1">D18-D17</f>
        <v>-29.375874999999994</v>
      </c>
      <c r="E19" s="16">
        <f t="shared" si="1"/>
        <v>-29.375874999999994</v>
      </c>
      <c r="F19" s="16">
        <f t="shared" si="1"/>
        <v>-29.375874999999994</v>
      </c>
      <c r="G19" s="16">
        <f t="shared" si="1"/>
        <v>-29.375874999999994</v>
      </c>
      <c r="H19" s="16">
        <f t="shared" si="1"/>
        <v>-29.375874999999994</v>
      </c>
      <c r="I19" s="16">
        <f t="shared" si="1"/>
        <v>-29.375874999999994</v>
      </c>
      <c r="J19" s="16">
        <f t="shared" si="1"/>
        <v>-29.375874999999994</v>
      </c>
      <c r="K19" s="16">
        <f t="shared" si="1"/>
        <v>-29.375874999999994</v>
      </c>
      <c r="L19" s="16">
        <f t="shared" si="1"/>
        <v>-29.375874999999994</v>
      </c>
      <c r="M19" s="16">
        <f t="shared" si="1"/>
        <v>-29.375874999999994</v>
      </c>
      <c r="N19" s="16">
        <f t="shared" si="1"/>
        <v>-29.375874999999994</v>
      </c>
      <c r="O19" s="16">
        <f t="shared" si="1"/>
        <v>-29.375874999999994</v>
      </c>
      <c r="P19" s="16">
        <f t="shared" si="1"/>
        <v>-29.375874999999994</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9" t="s">
        <v>91</v>
      </c>
      <c r="B20" s="13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33" t="s">
        <v>88</v>
      </c>
      <c r="B21" s="13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31" t="s">
        <v>89</v>
      </c>
      <c r="B22" s="132"/>
      <c r="C22" s="16">
        <f>$E31</f>
        <v>22.533500000000004</v>
      </c>
      <c r="D22" s="16">
        <f>$E32</f>
        <v>22.533500000000004</v>
      </c>
      <c r="E22" s="16">
        <f>$E33</f>
        <v>22.533500000000004</v>
      </c>
      <c r="F22" s="16">
        <f>$E34</f>
        <v>22.533500000000004</v>
      </c>
      <c r="G22" s="16">
        <f>$E35</f>
        <v>22.533500000000004</v>
      </c>
      <c r="H22" s="16">
        <f>$E36</f>
        <v>22.533500000000004</v>
      </c>
      <c r="I22" s="16">
        <f>$E37</f>
        <v>22.533500000000004</v>
      </c>
      <c r="J22" s="16">
        <f>$E38</f>
        <v>22.533500000000004</v>
      </c>
      <c r="K22" s="16">
        <f>$E39</f>
        <v>22.533500000000004</v>
      </c>
      <c r="L22" s="16">
        <f>$E40</f>
        <v>22.533500000000004</v>
      </c>
      <c r="M22" s="16">
        <f>$E41</f>
        <v>22.533500000000004</v>
      </c>
      <c r="N22" s="16">
        <f>$E42</f>
        <v>22.533500000000004</v>
      </c>
      <c r="O22" s="16">
        <f>$E43</f>
        <v>22.533500000000004</v>
      </c>
      <c r="P22" s="16">
        <f>$E44</f>
        <v>22.533500000000004</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31" t="s">
        <v>92</v>
      </c>
      <c r="B23" s="132"/>
      <c r="C23" s="16">
        <f>C22-C21</f>
        <v>-205.4665</v>
      </c>
      <c r="D23" s="16">
        <f t="shared" ref="D23:V23" si="3">D22-D21</f>
        <v>-205.4665</v>
      </c>
      <c r="E23" s="16">
        <f t="shared" si="3"/>
        <v>-205.4665</v>
      </c>
      <c r="F23" s="16">
        <f t="shared" si="3"/>
        <v>-205.4665</v>
      </c>
      <c r="G23" s="16">
        <f t="shared" si="3"/>
        <v>-205.4665</v>
      </c>
      <c r="H23" s="16">
        <f t="shared" si="3"/>
        <v>-205.4665</v>
      </c>
      <c r="I23" s="16">
        <f t="shared" si="3"/>
        <v>-205.4665</v>
      </c>
      <c r="J23" s="16">
        <f t="shared" si="3"/>
        <v>-205.4665</v>
      </c>
      <c r="K23" s="16">
        <f t="shared" si="3"/>
        <v>-205.4665</v>
      </c>
      <c r="L23" s="16">
        <f t="shared" si="3"/>
        <v>-205.4665</v>
      </c>
      <c r="M23" s="16">
        <f t="shared" si="3"/>
        <v>-205.4665</v>
      </c>
      <c r="N23" s="16">
        <f t="shared" si="3"/>
        <v>-205.4665</v>
      </c>
      <c r="O23" s="16">
        <f t="shared" si="3"/>
        <v>-205.4665</v>
      </c>
      <c r="P23" s="16">
        <f t="shared" si="3"/>
        <v>-205.4665</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9" t="s">
        <v>93</v>
      </c>
      <c r="B24" s="13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3.25</v>
      </c>
      <c r="C28" s="15">
        <v>0.03</v>
      </c>
      <c r="D28" s="15">
        <v>61.5</v>
      </c>
      <c r="E28" s="15">
        <v>74.8</v>
      </c>
      <c r="F28" s="15">
        <v>24</v>
      </c>
      <c r="G28" s="15">
        <v>0.21199999999999999</v>
      </c>
      <c r="H28" s="15">
        <v>1.77</v>
      </c>
      <c r="I28" s="15">
        <v>0.5</v>
      </c>
      <c r="J28" s="15">
        <v>0.01</v>
      </c>
      <c r="K28" s="15">
        <v>0.05</v>
      </c>
      <c r="L28" s="15">
        <v>0.22900000000000001</v>
      </c>
      <c r="M28" s="15">
        <v>0.27600000000000002</v>
      </c>
      <c r="N28" s="15"/>
      <c r="O28" s="15"/>
      <c r="P28" s="15">
        <v>284</v>
      </c>
      <c r="Q28" s="15">
        <v>125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16/17</v>
      </c>
      <c r="B31" s="15">
        <v>250</v>
      </c>
      <c r="C31" s="76">
        <f>IF(C$27="%w/w SAR",((C$28*10)*$B31),IF(C$27="%w/w DM",(((C$28*10)*($B$28/100))*$B31),IF(C$27="kg/t SAR",(C$28*$B31),IF(C$27="kg/t DM",((C$28*($B$28/100))*$B31),IF(C$27="mg/kg SAR",((C$28*0.001)*$B31),IF(C$27="mg/kg DM",(((C$28*0.001)*($B$28/100))*$B31),0))))))</f>
        <v>75</v>
      </c>
      <c r="D31" s="76">
        <f>(IF(D$27="%w/w SAR",((D$28*10)*$B31),IF(D$27="%w/w DM",(((D$28*10)*($B$28/100))*$B31),IF(D$27="kg/t SAR",(D$28*$B31),IF(D$27="kg/t DM",((D$28*($B$28/100))*$B31),IF(D$27="mg/kg SAR",((D$28*0.001)*$B31),IF(D$27="mg/kg DM",(((D$28*0.001)*($B$28/100))*$B31),"0")))))))*2.291</f>
        <v>35.224125000000001</v>
      </c>
      <c r="E31" s="76">
        <f>(IF(E$27="%w/w SAR",((E$28*10)*$B31),IF(E$27="%w/w DM",(((E$28*10)*($B$28/100))*$B31),IF(E$27="kg/t SAR",(E$28*$B31),IF(E$27="kg/t DM",((E$28*($B$28/100))*$B31),IF(E$27="mg/kg SAR",((E$28*0.001)*$B31),IF(E$27="mg/kg DM",(((E$28*0.001)*($B$28/100))*$B31),"0")))))))*1.205</f>
        <v>22.533500000000004</v>
      </c>
      <c r="F31" s="76">
        <f>(IF(F$27="%w/w SAR",((F$28*10)*$B31),IF(F$27="%w/w DM",(((F$28*10)*($B$28/100))*$B31),IF(F$27="kg/t SAR",(F$28*$B31),IF(F$27="kg/t DM",((F$28*($B$28/100))*$B31),IF(F$27="mg/kg SAR",((F$28*0.001)*$B31),IF(F$27="mg/kg DM",(((F$28*0.001)*($B$28/100))*$B31),"0")))))))*1.658</f>
        <v>9.9480000000000004</v>
      </c>
      <c r="G31" s="76">
        <f t="shared" ref="G31:P46" si="5">IF(G$27="%w/w SAR",((G$28*10)*$B31),IF(G$27="%w/w DM",(((G$28*10)*($B$28/100))*$B31),IF(G$27="kg/t SAR",(G$28*$B31),IF(G$27="kg/t DM",((G$28*($B$28/100))*$B31),IF(G$27="mg/kg SAR",((G$28*0.001)*$B31),IF(G$27="mg/kg DM",(((G$28*0.001)*($B$28/100))*$B31),0))))))</f>
        <v>5.2999999999999999E-2</v>
      </c>
      <c r="H31" s="76">
        <f t="shared" si="5"/>
        <v>0.4425</v>
      </c>
      <c r="I31" s="76">
        <f t="shared" si="5"/>
        <v>0.125</v>
      </c>
      <c r="J31" s="76">
        <f t="shared" si="5"/>
        <v>2.5000000000000001E-3</v>
      </c>
      <c r="K31" s="76">
        <f t="shared" si="5"/>
        <v>1.2500000000000001E-2</v>
      </c>
      <c r="L31" s="76">
        <f t="shared" si="5"/>
        <v>5.7250000000000002E-2</v>
      </c>
      <c r="M31" s="76">
        <f t="shared" si="5"/>
        <v>6.9000000000000006E-2</v>
      </c>
      <c r="N31" s="76">
        <f t="shared" si="5"/>
        <v>0</v>
      </c>
      <c r="O31" s="76">
        <f t="shared" si="5"/>
        <v>0</v>
      </c>
      <c r="P31" s="76">
        <f t="shared" si="5"/>
        <v>71.000000000000014</v>
      </c>
      <c r="Q31" s="76">
        <f>(IF(Q$27="%w/w SAR",((Q$28*10)*$B31),IF(Q$27="%w/w DM",(((Q$28*10)*($B$28/100))*$B31),IF(Q$27="kg/t SAR",(Q$28*$B31),IF(Q$27="kg/t DM",((Q$28*($B$28/100))*$B31),IF(Q$27="mg/kg SAR",((Q$28*0.001)*$B31),IF(Q$27="mg/kg DM",(((Q$28*0.001)*($B$28/100))*$B31),0)))))))*2.5</f>
        <v>78.125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18</v>
      </c>
      <c r="B32" s="15">
        <v>250</v>
      </c>
      <c r="C32" s="76">
        <f t="shared" ref="C32:C50" si="6">IF(C$27="%w/w SAR",((C$28*10)*$B32),IF(C$27="%w/w DM",(((C$28*10)*($B$28/100))*$B32),IF(C$27="kg/t SAR",(C$28*$B32),IF(C$27="kg/t DM",((C$28*($B$28/100))*$B32),IF(C$27="mg/kg SAR",((C$28*0.001)*$B32),IF(C$27="mg/kg DM",(((C$28*0.001)*($B$28/100))*$B32),0))))))</f>
        <v>75</v>
      </c>
      <c r="D32" s="76">
        <f t="shared" ref="D32:D50" si="7">(IF(D$27="%w/w SAR",((D$28*10)*$B32),IF(D$27="%w/w DM",(((D$28*10)*($B$28/100))*$B32),IF(D$27="kg/t SAR",(D$28*$B32),IF(D$27="kg/t DM",((D$28*($B$28/100))*$B32),IF(D$27="mg/kg SAR",((D$28*0.001)*$B32),IF(D$27="mg/kg DM",(((D$28*0.001)*($B$28/100))*$B32),"0")))))))*2.291</f>
        <v>35.224125000000001</v>
      </c>
      <c r="E32" s="76">
        <f t="shared" ref="E32:E50" si="8">(IF(E$27="%w/w SAR",((E$28*10)*$B32),IF(E$27="%w/w DM",(((E$28*10)*($B$28/100))*$B32),IF(E$27="kg/t SAR",(E$28*$B32),IF(E$27="kg/t DM",((E$28*($B$28/100))*$B32),IF(E$27="mg/kg SAR",((E$28*0.001)*$B32),IF(E$27="mg/kg DM",(((E$28*0.001)*($B$28/100))*$B32),"0")))))))*1.205</f>
        <v>22.533500000000004</v>
      </c>
      <c r="F32" s="76">
        <f t="shared" ref="F32:F50" si="9">(IF(F$27="%w/w SAR",((F$28*10)*$B32),IF(F$27="%w/w DM",(((F$28*10)*($B$28/100))*$B32),IF(F$27="kg/t SAR",(F$28*$B32),IF(F$27="kg/t DM",((F$28*($B$28/100))*$B32),IF(F$27="mg/kg SAR",((F$28*0.001)*$B32),IF(F$27="mg/kg DM",(((F$28*0.001)*($B$28/100))*$B32),"0")))))))*1.658</f>
        <v>9.9480000000000004</v>
      </c>
      <c r="G32" s="76">
        <f t="shared" si="5"/>
        <v>5.2999999999999999E-2</v>
      </c>
      <c r="H32" s="76">
        <f t="shared" si="5"/>
        <v>0.4425</v>
      </c>
      <c r="I32" s="76">
        <f t="shared" si="5"/>
        <v>0.125</v>
      </c>
      <c r="J32" s="76">
        <f t="shared" si="5"/>
        <v>2.5000000000000001E-3</v>
      </c>
      <c r="K32" s="76">
        <f t="shared" si="5"/>
        <v>1.2500000000000001E-2</v>
      </c>
      <c r="L32" s="76">
        <f t="shared" si="5"/>
        <v>5.7250000000000002E-2</v>
      </c>
      <c r="M32" s="76">
        <f t="shared" si="5"/>
        <v>6.9000000000000006E-2</v>
      </c>
      <c r="N32" s="76">
        <f t="shared" si="5"/>
        <v>0</v>
      </c>
      <c r="O32" s="76">
        <f t="shared" si="5"/>
        <v>0</v>
      </c>
      <c r="P32" s="76">
        <f t="shared" si="5"/>
        <v>71.000000000000014</v>
      </c>
      <c r="Q32" s="76">
        <f t="shared" ref="Q32:Q50" si="10">(IF(Q$27="%w/w SAR",((Q$28*10)*$B32),IF(Q$27="%w/w DM",(((Q$28*10)*($B$28/100))*$B32),IF(Q$27="kg/t SAR",(Q$28*$B32),IF(Q$27="kg/t DM",((Q$28*($B$28/100))*$B32),IF(Q$27="mg/kg SAR",((Q$28*0.001)*$B32),IF(Q$27="mg/kg DM",(((Q$28*0.001)*($B$28/100))*$B32),0)))))))*2.5</f>
        <v>78.125</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25</v>
      </c>
      <c r="B33" s="15">
        <v>250</v>
      </c>
      <c r="C33" s="76">
        <f t="shared" si="6"/>
        <v>75</v>
      </c>
      <c r="D33" s="76">
        <f t="shared" si="7"/>
        <v>35.224125000000001</v>
      </c>
      <c r="E33" s="76">
        <f t="shared" si="8"/>
        <v>22.533500000000004</v>
      </c>
      <c r="F33" s="76">
        <f t="shared" si="9"/>
        <v>9.9480000000000004</v>
      </c>
      <c r="G33" s="76">
        <f t="shared" si="5"/>
        <v>5.2999999999999999E-2</v>
      </c>
      <c r="H33" s="76">
        <f t="shared" si="5"/>
        <v>0.4425</v>
      </c>
      <c r="I33" s="76">
        <f t="shared" si="5"/>
        <v>0.125</v>
      </c>
      <c r="J33" s="76">
        <f t="shared" si="5"/>
        <v>2.5000000000000001E-3</v>
      </c>
      <c r="K33" s="76">
        <f t="shared" si="5"/>
        <v>1.2500000000000001E-2</v>
      </c>
      <c r="L33" s="76">
        <f t="shared" si="5"/>
        <v>5.7250000000000002E-2</v>
      </c>
      <c r="M33" s="76">
        <f t="shared" si="5"/>
        <v>6.9000000000000006E-2</v>
      </c>
      <c r="N33" s="76">
        <f t="shared" si="5"/>
        <v>0</v>
      </c>
      <c r="O33" s="76">
        <f t="shared" si="5"/>
        <v>0</v>
      </c>
      <c r="P33" s="76">
        <f t="shared" si="5"/>
        <v>71.000000000000014</v>
      </c>
      <c r="Q33" s="76">
        <f t="shared" si="10"/>
        <v>78.125</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26</v>
      </c>
      <c r="B34" s="15">
        <v>250</v>
      </c>
      <c r="C34" s="76">
        <f t="shared" si="6"/>
        <v>75</v>
      </c>
      <c r="D34" s="76">
        <f t="shared" si="7"/>
        <v>35.224125000000001</v>
      </c>
      <c r="E34" s="76">
        <f t="shared" si="8"/>
        <v>22.533500000000004</v>
      </c>
      <c r="F34" s="76">
        <f t="shared" si="9"/>
        <v>9.9480000000000004</v>
      </c>
      <c r="G34" s="76">
        <f t="shared" si="5"/>
        <v>5.2999999999999999E-2</v>
      </c>
      <c r="H34" s="76">
        <f t="shared" si="5"/>
        <v>0.4425</v>
      </c>
      <c r="I34" s="76">
        <f t="shared" si="5"/>
        <v>0.125</v>
      </c>
      <c r="J34" s="76">
        <f t="shared" si="5"/>
        <v>2.5000000000000001E-3</v>
      </c>
      <c r="K34" s="76">
        <f t="shared" si="5"/>
        <v>1.2500000000000001E-2</v>
      </c>
      <c r="L34" s="76">
        <f t="shared" si="5"/>
        <v>5.7250000000000002E-2</v>
      </c>
      <c r="M34" s="76">
        <f t="shared" si="5"/>
        <v>6.9000000000000006E-2</v>
      </c>
      <c r="N34" s="76">
        <f t="shared" si="5"/>
        <v>0</v>
      </c>
      <c r="O34" s="76">
        <f t="shared" si="5"/>
        <v>0</v>
      </c>
      <c r="P34" s="76">
        <f t="shared" si="5"/>
        <v>71.000000000000014</v>
      </c>
      <c r="Q34" s="76">
        <f t="shared" si="10"/>
        <v>78.125</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29</v>
      </c>
      <c r="B35" s="15">
        <v>250</v>
      </c>
      <c r="C35" s="76">
        <f t="shared" si="6"/>
        <v>75</v>
      </c>
      <c r="D35" s="76">
        <f t="shared" si="7"/>
        <v>35.224125000000001</v>
      </c>
      <c r="E35" s="76">
        <f t="shared" si="8"/>
        <v>22.533500000000004</v>
      </c>
      <c r="F35" s="76">
        <f t="shared" si="9"/>
        <v>9.9480000000000004</v>
      </c>
      <c r="G35" s="76">
        <f t="shared" si="5"/>
        <v>5.2999999999999999E-2</v>
      </c>
      <c r="H35" s="76">
        <f t="shared" si="5"/>
        <v>0.4425</v>
      </c>
      <c r="I35" s="76">
        <f t="shared" si="5"/>
        <v>0.125</v>
      </c>
      <c r="J35" s="76">
        <f t="shared" si="5"/>
        <v>2.5000000000000001E-3</v>
      </c>
      <c r="K35" s="76">
        <f t="shared" si="5"/>
        <v>1.2500000000000001E-2</v>
      </c>
      <c r="L35" s="76">
        <f t="shared" si="5"/>
        <v>5.7250000000000002E-2</v>
      </c>
      <c r="M35" s="76">
        <f t="shared" si="5"/>
        <v>6.9000000000000006E-2</v>
      </c>
      <c r="N35" s="76">
        <f t="shared" si="5"/>
        <v>0</v>
      </c>
      <c r="O35" s="76">
        <f t="shared" si="5"/>
        <v>0</v>
      </c>
      <c r="P35" s="76">
        <f t="shared" si="5"/>
        <v>71.000000000000014</v>
      </c>
      <c r="Q35" s="76">
        <f t="shared" si="10"/>
        <v>78.125</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30</v>
      </c>
      <c r="B36" s="15">
        <v>250</v>
      </c>
      <c r="C36" s="76">
        <f t="shared" si="6"/>
        <v>75</v>
      </c>
      <c r="D36" s="76">
        <f t="shared" si="7"/>
        <v>35.224125000000001</v>
      </c>
      <c r="E36" s="76">
        <f t="shared" si="8"/>
        <v>22.533500000000004</v>
      </c>
      <c r="F36" s="76">
        <f t="shared" si="9"/>
        <v>9.9480000000000004</v>
      </c>
      <c r="G36" s="76">
        <f t="shared" si="5"/>
        <v>5.2999999999999999E-2</v>
      </c>
      <c r="H36" s="76">
        <f t="shared" si="5"/>
        <v>0.4425</v>
      </c>
      <c r="I36" s="76">
        <f t="shared" si="5"/>
        <v>0.125</v>
      </c>
      <c r="J36" s="76">
        <f t="shared" si="5"/>
        <v>2.5000000000000001E-3</v>
      </c>
      <c r="K36" s="76">
        <f t="shared" si="5"/>
        <v>1.2500000000000001E-2</v>
      </c>
      <c r="L36" s="76">
        <f t="shared" si="5"/>
        <v>5.7250000000000002E-2</v>
      </c>
      <c r="M36" s="76">
        <f t="shared" si="5"/>
        <v>6.9000000000000006E-2</v>
      </c>
      <c r="N36" s="76">
        <f t="shared" si="5"/>
        <v>0</v>
      </c>
      <c r="O36" s="76">
        <f t="shared" si="5"/>
        <v>0</v>
      </c>
      <c r="P36" s="76">
        <f t="shared" si="5"/>
        <v>71.000000000000014</v>
      </c>
      <c r="Q36" s="76">
        <f t="shared" si="10"/>
        <v>78.125</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31</v>
      </c>
      <c r="B37" s="15">
        <v>250</v>
      </c>
      <c r="C37" s="76">
        <f t="shared" si="6"/>
        <v>75</v>
      </c>
      <c r="D37" s="76">
        <f t="shared" si="7"/>
        <v>35.224125000000001</v>
      </c>
      <c r="E37" s="76">
        <f t="shared" si="8"/>
        <v>22.533500000000004</v>
      </c>
      <c r="F37" s="76">
        <f t="shared" si="9"/>
        <v>9.9480000000000004</v>
      </c>
      <c r="G37" s="76">
        <f t="shared" si="5"/>
        <v>5.2999999999999999E-2</v>
      </c>
      <c r="H37" s="76">
        <f t="shared" si="5"/>
        <v>0.4425</v>
      </c>
      <c r="I37" s="76">
        <f t="shared" si="5"/>
        <v>0.125</v>
      </c>
      <c r="J37" s="76">
        <f t="shared" si="5"/>
        <v>2.5000000000000001E-3</v>
      </c>
      <c r="K37" s="76">
        <f t="shared" si="5"/>
        <v>1.2500000000000001E-2</v>
      </c>
      <c r="L37" s="76">
        <f t="shared" si="5"/>
        <v>5.7250000000000002E-2</v>
      </c>
      <c r="M37" s="76">
        <f t="shared" si="5"/>
        <v>6.9000000000000006E-2</v>
      </c>
      <c r="N37" s="76">
        <f t="shared" si="5"/>
        <v>0</v>
      </c>
      <c r="O37" s="76">
        <f t="shared" si="5"/>
        <v>0</v>
      </c>
      <c r="P37" s="76">
        <f t="shared" si="5"/>
        <v>71.000000000000014</v>
      </c>
      <c r="Q37" s="76">
        <f t="shared" si="10"/>
        <v>78.125</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32</v>
      </c>
      <c r="B38" s="15">
        <v>250</v>
      </c>
      <c r="C38" s="76">
        <f t="shared" si="6"/>
        <v>75</v>
      </c>
      <c r="D38" s="76">
        <f t="shared" si="7"/>
        <v>35.224125000000001</v>
      </c>
      <c r="E38" s="76">
        <f t="shared" si="8"/>
        <v>22.533500000000004</v>
      </c>
      <c r="F38" s="76">
        <f t="shared" si="9"/>
        <v>9.9480000000000004</v>
      </c>
      <c r="G38" s="76">
        <f t="shared" si="5"/>
        <v>5.2999999999999999E-2</v>
      </c>
      <c r="H38" s="76">
        <f t="shared" si="5"/>
        <v>0.4425</v>
      </c>
      <c r="I38" s="76">
        <f t="shared" si="5"/>
        <v>0.125</v>
      </c>
      <c r="J38" s="76">
        <f t="shared" si="5"/>
        <v>2.5000000000000001E-3</v>
      </c>
      <c r="K38" s="76">
        <f t="shared" si="5"/>
        <v>1.2500000000000001E-2</v>
      </c>
      <c r="L38" s="76">
        <f t="shared" si="5"/>
        <v>5.7250000000000002E-2</v>
      </c>
      <c r="M38" s="76">
        <f t="shared" si="5"/>
        <v>6.9000000000000006E-2</v>
      </c>
      <c r="N38" s="76">
        <f t="shared" si="5"/>
        <v>0</v>
      </c>
      <c r="O38" s="76">
        <f t="shared" si="5"/>
        <v>0</v>
      </c>
      <c r="P38" s="76">
        <f t="shared" si="5"/>
        <v>71.000000000000014</v>
      </c>
      <c r="Q38" s="76">
        <f t="shared" si="10"/>
        <v>78.125</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34</v>
      </c>
      <c r="B39" s="15">
        <v>250</v>
      </c>
      <c r="C39" s="76">
        <f t="shared" si="6"/>
        <v>75</v>
      </c>
      <c r="D39" s="76">
        <f t="shared" si="7"/>
        <v>35.224125000000001</v>
      </c>
      <c r="E39" s="76">
        <f t="shared" si="8"/>
        <v>22.533500000000004</v>
      </c>
      <c r="F39" s="76">
        <f t="shared" si="9"/>
        <v>9.9480000000000004</v>
      </c>
      <c r="G39" s="76">
        <f t="shared" si="5"/>
        <v>5.2999999999999999E-2</v>
      </c>
      <c r="H39" s="76">
        <f t="shared" si="5"/>
        <v>0.4425</v>
      </c>
      <c r="I39" s="76">
        <f t="shared" si="5"/>
        <v>0.125</v>
      </c>
      <c r="J39" s="76">
        <f t="shared" si="5"/>
        <v>2.5000000000000001E-3</v>
      </c>
      <c r="K39" s="76">
        <f t="shared" si="5"/>
        <v>1.2500000000000001E-2</v>
      </c>
      <c r="L39" s="76">
        <f t="shared" si="5"/>
        <v>5.7250000000000002E-2</v>
      </c>
      <c r="M39" s="76">
        <f t="shared" si="5"/>
        <v>6.9000000000000006E-2</v>
      </c>
      <c r="N39" s="76">
        <f t="shared" si="5"/>
        <v>0</v>
      </c>
      <c r="O39" s="76">
        <f t="shared" si="5"/>
        <v>0</v>
      </c>
      <c r="P39" s="76">
        <f t="shared" si="5"/>
        <v>71.000000000000014</v>
      </c>
      <c r="Q39" s="76">
        <f t="shared" si="10"/>
        <v>78.125</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35</v>
      </c>
      <c r="B40" s="15">
        <v>250</v>
      </c>
      <c r="C40" s="76">
        <f t="shared" si="6"/>
        <v>75</v>
      </c>
      <c r="D40" s="76">
        <f t="shared" si="7"/>
        <v>35.224125000000001</v>
      </c>
      <c r="E40" s="76">
        <f t="shared" si="8"/>
        <v>22.533500000000004</v>
      </c>
      <c r="F40" s="76">
        <f t="shared" si="9"/>
        <v>9.9480000000000004</v>
      </c>
      <c r="G40" s="76">
        <f t="shared" si="5"/>
        <v>5.2999999999999999E-2</v>
      </c>
      <c r="H40" s="76">
        <f t="shared" si="5"/>
        <v>0.4425</v>
      </c>
      <c r="I40" s="76">
        <f t="shared" si="5"/>
        <v>0.125</v>
      </c>
      <c r="J40" s="76">
        <f t="shared" si="5"/>
        <v>2.5000000000000001E-3</v>
      </c>
      <c r="K40" s="76">
        <f t="shared" si="5"/>
        <v>1.2500000000000001E-2</v>
      </c>
      <c r="L40" s="76">
        <f t="shared" si="5"/>
        <v>5.7250000000000002E-2</v>
      </c>
      <c r="M40" s="76">
        <f t="shared" si="5"/>
        <v>6.9000000000000006E-2</v>
      </c>
      <c r="N40" s="76">
        <f t="shared" si="5"/>
        <v>0</v>
      </c>
      <c r="O40" s="76">
        <f t="shared" si="5"/>
        <v>0</v>
      </c>
      <c r="P40" s="76">
        <f t="shared" si="5"/>
        <v>71.000000000000014</v>
      </c>
      <c r="Q40" s="76">
        <f t="shared" si="10"/>
        <v>78.125</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36</v>
      </c>
      <c r="B41" s="15">
        <v>250</v>
      </c>
      <c r="C41" s="76">
        <f t="shared" si="6"/>
        <v>75</v>
      </c>
      <c r="D41" s="76">
        <f t="shared" si="7"/>
        <v>35.224125000000001</v>
      </c>
      <c r="E41" s="76">
        <f t="shared" si="8"/>
        <v>22.533500000000004</v>
      </c>
      <c r="F41" s="76">
        <f t="shared" si="9"/>
        <v>9.9480000000000004</v>
      </c>
      <c r="G41" s="76">
        <f t="shared" si="5"/>
        <v>5.2999999999999999E-2</v>
      </c>
      <c r="H41" s="76">
        <f t="shared" si="5"/>
        <v>0.4425</v>
      </c>
      <c r="I41" s="76">
        <f t="shared" si="5"/>
        <v>0.125</v>
      </c>
      <c r="J41" s="76">
        <f t="shared" si="5"/>
        <v>2.5000000000000001E-3</v>
      </c>
      <c r="K41" s="76">
        <f t="shared" si="5"/>
        <v>1.2500000000000001E-2</v>
      </c>
      <c r="L41" s="76">
        <f t="shared" si="5"/>
        <v>5.7250000000000002E-2</v>
      </c>
      <c r="M41" s="76">
        <f t="shared" si="5"/>
        <v>6.9000000000000006E-2</v>
      </c>
      <c r="N41" s="76">
        <f t="shared" si="5"/>
        <v>0</v>
      </c>
      <c r="O41" s="76">
        <f t="shared" si="5"/>
        <v>0</v>
      </c>
      <c r="P41" s="76">
        <f t="shared" si="5"/>
        <v>71.000000000000014</v>
      </c>
      <c r="Q41" s="76">
        <f t="shared" si="10"/>
        <v>78.125</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37</v>
      </c>
      <c r="B42" s="15">
        <v>250</v>
      </c>
      <c r="C42" s="76">
        <f t="shared" si="6"/>
        <v>75</v>
      </c>
      <c r="D42" s="76">
        <f t="shared" si="7"/>
        <v>35.224125000000001</v>
      </c>
      <c r="E42" s="76">
        <f t="shared" si="8"/>
        <v>22.533500000000004</v>
      </c>
      <c r="F42" s="76">
        <f t="shared" si="9"/>
        <v>9.9480000000000004</v>
      </c>
      <c r="G42" s="76">
        <f t="shared" si="5"/>
        <v>5.2999999999999999E-2</v>
      </c>
      <c r="H42" s="76">
        <f t="shared" si="5"/>
        <v>0.4425</v>
      </c>
      <c r="I42" s="76">
        <f t="shared" si="5"/>
        <v>0.125</v>
      </c>
      <c r="J42" s="76">
        <f t="shared" si="5"/>
        <v>2.5000000000000001E-3</v>
      </c>
      <c r="K42" s="76">
        <f t="shared" si="5"/>
        <v>1.2500000000000001E-2</v>
      </c>
      <c r="L42" s="76">
        <f t="shared" si="5"/>
        <v>5.7250000000000002E-2</v>
      </c>
      <c r="M42" s="76">
        <f t="shared" si="5"/>
        <v>6.9000000000000006E-2</v>
      </c>
      <c r="N42" s="76">
        <f t="shared" si="5"/>
        <v>0</v>
      </c>
      <c r="O42" s="76">
        <f t="shared" si="5"/>
        <v>0</v>
      </c>
      <c r="P42" s="76">
        <f t="shared" si="5"/>
        <v>71.000000000000014</v>
      </c>
      <c r="Q42" s="76">
        <f t="shared" si="10"/>
        <v>78.125</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38</v>
      </c>
      <c r="B43" s="15">
        <v>250</v>
      </c>
      <c r="C43" s="76">
        <f t="shared" si="6"/>
        <v>75</v>
      </c>
      <c r="D43" s="76">
        <f t="shared" si="7"/>
        <v>35.224125000000001</v>
      </c>
      <c r="E43" s="76">
        <f t="shared" si="8"/>
        <v>22.533500000000004</v>
      </c>
      <c r="F43" s="76">
        <f t="shared" si="9"/>
        <v>9.9480000000000004</v>
      </c>
      <c r="G43" s="76">
        <f t="shared" si="5"/>
        <v>5.2999999999999999E-2</v>
      </c>
      <c r="H43" s="76">
        <f t="shared" si="5"/>
        <v>0.4425</v>
      </c>
      <c r="I43" s="76">
        <f t="shared" si="5"/>
        <v>0.125</v>
      </c>
      <c r="J43" s="76">
        <f t="shared" si="5"/>
        <v>2.5000000000000001E-3</v>
      </c>
      <c r="K43" s="76">
        <f t="shared" si="5"/>
        <v>1.2500000000000001E-2</v>
      </c>
      <c r="L43" s="76">
        <f t="shared" si="5"/>
        <v>5.7250000000000002E-2</v>
      </c>
      <c r="M43" s="76">
        <f t="shared" si="5"/>
        <v>6.9000000000000006E-2</v>
      </c>
      <c r="N43" s="76">
        <f t="shared" si="5"/>
        <v>0</v>
      </c>
      <c r="O43" s="76">
        <f t="shared" si="5"/>
        <v>0</v>
      </c>
      <c r="P43" s="76">
        <f t="shared" si="5"/>
        <v>71.000000000000014</v>
      </c>
      <c r="Q43" s="76">
        <f t="shared" si="10"/>
        <v>78.125</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39</v>
      </c>
      <c r="B44" s="15">
        <v>250</v>
      </c>
      <c r="C44" s="76">
        <f t="shared" si="6"/>
        <v>75</v>
      </c>
      <c r="D44" s="76">
        <f t="shared" si="7"/>
        <v>35.224125000000001</v>
      </c>
      <c r="E44" s="76">
        <f t="shared" si="8"/>
        <v>22.533500000000004</v>
      </c>
      <c r="F44" s="76">
        <f t="shared" si="9"/>
        <v>9.9480000000000004</v>
      </c>
      <c r="G44" s="76">
        <f t="shared" si="5"/>
        <v>5.2999999999999999E-2</v>
      </c>
      <c r="H44" s="76">
        <f t="shared" si="5"/>
        <v>0.4425</v>
      </c>
      <c r="I44" s="76">
        <f t="shared" si="5"/>
        <v>0.125</v>
      </c>
      <c r="J44" s="76">
        <f t="shared" si="5"/>
        <v>2.5000000000000001E-3</v>
      </c>
      <c r="K44" s="76">
        <f t="shared" si="5"/>
        <v>1.2500000000000001E-2</v>
      </c>
      <c r="L44" s="76">
        <f t="shared" si="5"/>
        <v>5.7250000000000002E-2</v>
      </c>
      <c r="M44" s="76">
        <f t="shared" si="5"/>
        <v>6.9000000000000006E-2</v>
      </c>
      <c r="N44" s="76">
        <f t="shared" si="5"/>
        <v>0</v>
      </c>
      <c r="O44" s="76">
        <f t="shared" si="5"/>
        <v>0</v>
      </c>
      <c r="P44" s="76">
        <f t="shared" si="5"/>
        <v>71.000000000000014</v>
      </c>
      <c r="Q44" s="76">
        <f t="shared" si="10"/>
        <v>78.125</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16/17</v>
      </c>
      <c r="C57" s="8">
        <f t="shared" ref="C57:U57" si="13">D8</f>
        <v>18</v>
      </c>
      <c r="D57" s="8">
        <f t="shared" si="13"/>
        <v>25</v>
      </c>
      <c r="E57" s="8">
        <f t="shared" si="13"/>
        <v>26</v>
      </c>
      <c r="F57" s="8">
        <f t="shared" si="13"/>
        <v>29</v>
      </c>
      <c r="G57" s="8">
        <f t="shared" si="13"/>
        <v>30</v>
      </c>
      <c r="H57" s="8">
        <f t="shared" si="13"/>
        <v>31</v>
      </c>
      <c r="I57" s="8">
        <f t="shared" si="13"/>
        <v>32</v>
      </c>
      <c r="J57" s="8">
        <f t="shared" si="13"/>
        <v>34</v>
      </c>
      <c r="K57" s="8">
        <f t="shared" si="13"/>
        <v>35</v>
      </c>
      <c r="L57" s="8">
        <f t="shared" si="13"/>
        <v>36</v>
      </c>
      <c r="M57" s="8">
        <f t="shared" si="13"/>
        <v>37</v>
      </c>
      <c r="N57" s="8">
        <f t="shared" si="13"/>
        <v>38</v>
      </c>
      <c r="O57" s="8">
        <f t="shared" si="13"/>
        <v>39</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str">
        <f>O16&amp;" I "&amp;(VLOOKUP(O14,Table24567[],6,FALSE))</f>
        <v>Medium/Clay I Grass</v>
      </c>
      <c r="O58" s="13" t="str">
        <f>P16&amp;" I "&amp;(VLOOKUP(P14,Table24567[],6,FALSE))</f>
        <v>Medium/Clay I Grass</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0" t="s">
        <v>133</v>
      </c>
      <c r="B59" s="75">
        <f>VLOOKUP(C$14,Table24567[],5,FALSE)</f>
        <v>6.2</v>
      </c>
      <c r="C59" s="75">
        <f>VLOOKUP(D$14,Table24567[],5,FALSE)</f>
        <v>6.2</v>
      </c>
      <c r="D59" s="75">
        <f>VLOOKUP(E$14,Table24567[],5,FALSE)</f>
        <v>6.2</v>
      </c>
      <c r="E59" s="75">
        <f>VLOOKUP(F$14,Table24567[],5,FALSE)</f>
        <v>6.2</v>
      </c>
      <c r="F59" s="75">
        <f>VLOOKUP(G$14,Table24567[],5,FALSE)</f>
        <v>6.2</v>
      </c>
      <c r="G59" s="75">
        <f>VLOOKUP(H$14,Table24567[],5,FALSE)</f>
        <v>6.2</v>
      </c>
      <c r="H59" s="75">
        <f>VLOOKUP(I$14,Table24567[],5,FALSE)</f>
        <v>6.2</v>
      </c>
      <c r="I59" s="75">
        <f>VLOOKUP(J$14,Table24567[],5,FALSE)</f>
        <v>6.2</v>
      </c>
      <c r="J59" s="75">
        <f>VLOOKUP(K$14,Table24567[],5,FALSE)</f>
        <v>6.2</v>
      </c>
      <c r="K59" s="75">
        <f>VLOOKUP(L$14,Table24567[],5,FALSE)</f>
        <v>6.2</v>
      </c>
      <c r="L59" s="75">
        <f>VLOOKUP(M$14,Table24567[],5,FALSE)</f>
        <v>6.2</v>
      </c>
      <c r="M59" s="75">
        <f>VLOOKUP(N$14,Table24567[],5,FALSE)</f>
        <v>6.2</v>
      </c>
      <c r="N59" s="75">
        <f>VLOOKUP(O$14,Table24567[],5,FALSE)</f>
        <v>6.2</v>
      </c>
      <c r="O59" s="75">
        <f>VLOOKUP(P$14,Table24567[],5,FALSE)</f>
        <v>6.2</v>
      </c>
      <c r="P59" s="75" t="e">
        <f>VLOOKUP(Q$14,Table24567[],5,FALSE)</f>
        <v>#N/A</v>
      </c>
      <c r="Q59" s="75" t="e">
        <f>VLOOKUP(R$14,Table24567[],5,FALSE)</f>
        <v>#N/A</v>
      </c>
      <c r="R59" s="75" t="e">
        <f>VLOOKUP(S$14,Table24567[],5,FALSE)</f>
        <v>#N/A</v>
      </c>
      <c r="S59" s="75" t="e">
        <f>VLOOKUP(T$14,Table24567[],5,FALSE)</f>
        <v>#N/A</v>
      </c>
      <c r="T59" s="75" t="e">
        <f>VLOOKUP(U$14,Table24567[],5,FALSE)</f>
        <v>#N/A</v>
      </c>
      <c r="U59" s="75" t="e">
        <f>VLOOKUP(V$14,Table24567[],5,FALSE)</f>
        <v>#N/A</v>
      </c>
    </row>
    <row r="60" spans="1:35" s="19" customFormat="1" ht="13" x14ac:dyDescent="0.3">
      <c r="A60" s="110" t="s">
        <v>4</v>
      </c>
      <c r="B60" s="75">
        <f>C10</f>
        <v>6.2</v>
      </c>
      <c r="C60" s="75">
        <f t="shared" ref="C60:U60" si="14">D10</f>
        <v>5.9</v>
      </c>
      <c r="D60" s="75">
        <f t="shared" si="14"/>
        <v>5.5</v>
      </c>
      <c r="E60" s="75">
        <f t="shared" si="14"/>
        <v>5.9</v>
      </c>
      <c r="F60" s="75">
        <f t="shared" si="14"/>
        <v>6.6</v>
      </c>
      <c r="G60" s="75">
        <f t="shared" si="14"/>
        <v>6.1</v>
      </c>
      <c r="H60" s="75">
        <f t="shared" si="14"/>
        <v>6.4</v>
      </c>
      <c r="I60" s="75">
        <f t="shared" si="14"/>
        <v>6.4</v>
      </c>
      <c r="J60" s="75">
        <f t="shared" si="14"/>
        <v>6.4</v>
      </c>
      <c r="K60" s="75">
        <f t="shared" si="14"/>
        <v>6.2</v>
      </c>
      <c r="L60" s="75">
        <f t="shared" si="14"/>
        <v>6.4</v>
      </c>
      <c r="M60" s="75">
        <f t="shared" si="14"/>
        <v>6.5</v>
      </c>
      <c r="N60" s="75">
        <f t="shared" si="14"/>
        <v>6.6</v>
      </c>
      <c r="O60" s="75">
        <f t="shared" si="14"/>
        <v>6.8</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250</v>
      </c>
      <c r="N62" s="76">
        <f>B43</f>
        <v>250</v>
      </c>
      <c r="O62" s="76">
        <f>B44</f>
        <v>250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0</v>
      </c>
      <c r="C64" s="76">
        <f t="shared" ref="C64:U64" si="17">(C59-C60)*C61</f>
        <v>1.7999999999999989</v>
      </c>
      <c r="D64" s="76">
        <f t="shared" si="17"/>
        <v>4.2000000000000011</v>
      </c>
      <c r="E64" s="76">
        <f t="shared" si="17"/>
        <v>1.7999999999999989</v>
      </c>
      <c r="F64" s="76">
        <f t="shared" si="17"/>
        <v>-2.3999999999999968</v>
      </c>
      <c r="G64" s="76">
        <f t="shared" si="17"/>
        <v>0.6000000000000032</v>
      </c>
      <c r="H64" s="76">
        <f t="shared" si="17"/>
        <v>-1.2000000000000011</v>
      </c>
      <c r="I64" s="76">
        <f t="shared" si="17"/>
        <v>-1.2000000000000011</v>
      </c>
      <c r="J64" s="76">
        <f t="shared" si="17"/>
        <v>-1.2000000000000011</v>
      </c>
      <c r="K64" s="76">
        <f t="shared" si="17"/>
        <v>0</v>
      </c>
      <c r="L64" s="76">
        <f t="shared" si="17"/>
        <v>-1.2000000000000011</v>
      </c>
      <c r="M64" s="76">
        <f t="shared" si="17"/>
        <v>-1.7999999999999989</v>
      </c>
      <c r="N64" s="76">
        <f t="shared" si="17"/>
        <v>-2.3999999999999968</v>
      </c>
      <c r="O64" s="76">
        <f t="shared" si="17"/>
        <v>-3.5999999999999979</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0</v>
      </c>
      <c r="C65" s="76">
        <f t="shared" ref="C65:U65" si="18">C63-C64</f>
        <v>-1.7999999999999989</v>
      </c>
      <c r="D65" s="76">
        <f t="shared" si="18"/>
        <v>-4.2000000000000011</v>
      </c>
      <c r="E65" s="76">
        <f t="shared" si="18"/>
        <v>-1.7999999999999989</v>
      </c>
      <c r="F65" s="76">
        <f t="shared" si="18"/>
        <v>2.3999999999999968</v>
      </c>
      <c r="G65" s="76">
        <f t="shared" si="18"/>
        <v>-0.6000000000000032</v>
      </c>
      <c r="H65" s="76">
        <f t="shared" si="18"/>
        <v>1.2000000000000011</v>
      </c>
      <c r="I65" s="76">
        <f t="shared" si="18"/>
        <v>1.2000000000000011</v>
      </c>
      <c r="J65" s="76">
        <f t="shared" si="18"/>
        <v>1.2000000000000011</v>
      </c>
      <c r="K65" s="76">
        <f t="shared" si="18"/>
        <v>0</v>
      </c>
      <c r="L65" s="76">
        <f t="shared" si="18"/>
        <v>1.2000000000000011</v>
      </c>
      <c r="M65" s="76">
        <f t="shared" si="18"/>
        <v>1.7999999999999989</v>
      </c>
      <c r="N65" s="76">
        <f t="shared" si="18"/>
        <v>2.3999999999999968</v>
      </c>
      <c r="O65" s="76">
        <f t="shared" si="18"/>
        <v>3.5999999999999979</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UNDER</v>
      </c>
      <c r="D66" s="77" t="str">
        <f t="shared" si="19"/>
        <v>UNDER</v>
      </c>
      <c r="E66" s="77" t="str">
        <f t="shared" si="19"/>
        <v>UNDER</v>
      </c>
      <c r="F66" s="77" t="str">
        <f t="shared" si="19"/>
        <v>OVER</v>
      </c>
      <c r="G66" s="77" t="str">
        <f t="shared" si="19"/>
        <v>UNDER</v>
      </c>
      <c r="H66" s="77" t="str">
        <f t="shared" si="19"/>
        <v>OVER</v>
      </c>
      <c r="I66" s="77" t="str">
        <f t="shared" si="19"/>
        <v>OVER</v>
      </c>
      <c r="J66" s="77" t="str">
        <f t="shared" si="19"/>
        <v>OVER</v>
      </c>
      <c r="K66" s="77" t="str">
        <f t="shared" si="19"/>
        <v>OVER</v>
      </c>
      <c r="L66" s="77" t="str">
        <f t="shared" si="19"/>
        <v>OVER</v>
      </c>
      <c r="M66" s="77" t="str">
        <f t="shared" si="19"/>
        <v>OVER</v>
      </c>
      <c r="N66" s="77" t="str">
        <f t="shared" si="19"/>
        <v>OVER</v>
      </c>
      <c r="O66" s="77" t="str">
        <f t="shared" si="19"/>
        <v>OVER</v>
      </c>
      <c r="P66" s="77" t="e">
        <f t="shared" si="19"/>
        <v>#N/A</v>
      </c>
      <c r="Q66" s="77" t="e">
        <f t="shared" si="19"/>
        <v>#N/A</v>
      </c>
      <c r="R66" s="77" t="e">
        <f t="shared" si="19"/>
        <v>#N/A</v>
      </c>
      <c r="S66" s="77" t="e">
        <f t="shared" si="19"/>
        <v>#N/A</v>
      </c>
      <c r="T66" s="77" t="e">
        <f t="shared" si="19"/>
        <v>#N/A</v>
      </c>
      <c r="U66" s="77" t="e">
        <f t="shared" si="19"/>
        <v>#N/A</v>
      </c>
    </row>
  </sheetData>
  <sheetProtection algorithmName="SHA-512" hashValue="3QmjBoebz0yzhyv0Mf0zdOJWNBVFOWvdyUN6SUcDw58pEpDsk2KALnmwBEitoFdq+bviu6uglc2MiyLBHpyqFw==" saltValue="MnoLjG5aSTZfrp0dtPHM4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4" operator="equal">
      <formula>"DECREASE"</formula>
    </cfRule>
    <cfRule type="cellIs" dxfId="82" priority="35" operator="equal">
      <formula>"INCREASE"</formula>
    </cfRule>
  </conditionalFormatting>
  <conditionalFormatting sqref="B62:U66 B31:B50">
    <cfRule type="cellIs" dxfId="81" priority="33" operator="greaterThan">
      <formula>$B$51</formula>
    </cfRule>
  </conditionalFormatting>
  <conditionalFormatting sqref="C31:C50">
    <cfRule type="cellIs" dxfId="80" priority="32" operator="greaterThan">
      <formula>$C$51</formula>
    </cfRule>
  </conditionalFormatting>
  <conditionalFormatting sqref="C18:V18">
    <cfRule type="cellIs" dxfId="79" priority="31" operator="equal">
      <formula>0</formula>
    </cfRule>
  </conditionalFormatting>
  <conditionalFormatting sqref="C17:V17">
    <cfRule type="cellIs" dxfId="78" priority="30" operator="equal">
      <formula>0</formula>
    </cfRule>
  </conditionalFormatting>
  <conditionalFormatting sqref="C19:V19">
    <cfRule type="cellIs" dxfId="77" priority="29" operator="equal">
      <formula>0</formula>
    </cfRule>
  </conditionalFormatting>
  <conditionalFormatting sqref="G31:G50">
    <cfRule type="cellIs" dxfId="76" priority="28" operator="greaterThan">
      <formula>$G$51</formula>
    </cfRule>
  </conditionalFormatting>
  <conditionalFormatting sqref="H31:H50">
    <cfRule type="cellIs" dxfId="75" priority="27" operator="greaterThan">
      <formula>$H$51</formula>
    </cfRule>
  </conditionalFormatting>
  <conditionalFormatting sqref="I31:I50">
    <cfRule type="cellIs" dxfId="74" priority="26" operator="greaterThan">
      <formula>$I$51</formula>
    </cfRule>
  </conditionalFormatting>
  <conditionalFormatting sqref="K31:K50">
    <cfRule type="cellIs" dxfId="73" priority="25" operator="greaterThan">
      <formula>$K$51</formula>
    </cfRule>
  </conditionalFormatting>
  <conditionalFormatting sqref="L31:L50">
    <cfRule type="cellIs" dxfId="72" priority="24" operator="greaterThan">
      <formula>$L$51</formula>
    </cfRule>
  </conditionalFormatting>
  <conditionalFormatting sqref="M31:M50">
    <cfRule type="cellIs" dxfId="71" priority="23" operator="greaterThan">
      <formula>$M$51</formula>
    </cfRule>
  </conditionalFormatting>
  <conditionalFormatting sqref="P31:P50">
    <cfRule type="cellIs" dxfId="70" priority="22" operator="greaterThan">
      <formula>$P$51</formula>
    </cfRule>
  </conditionalFormatting>
  <conditionalFormatting sqref="R31:R50">
    <cfRule type="cellIs" dxfId="69" priority="21" operator="greaterThan">
      <formula>$R$51</formula>
    </cfRule>
  </conditionalFormatting>
  <conditionalFormatting sqref="S31:S50">
    <cfRule type="cellIs" dxfId="68" priority="20" operator="greaterThan">
      <formula>$S$51</formula>
    </cfRule>
  </conditionalFormatting>
  <conditionalFormatting sqref="T31:T50">
    <cfRule type="cellIs" dxfId="67" priority="19" operator="greaterThan">
      <formula>$T$51</formula>
    </cfRule>
  </conditionalFormatting>
  <conditionalFormatting sqref="U31:U50">
    <cfRule type="cellIs" dxfId="66" priority="18" operator="greaterThan">
      <formula>$U$51</formula>
    </cfRule>
  </conditionalFormatting>
  <conditionalFormatting sqref="C22:V22">
    <cfRule type="cellIs" dxfId="65" priority="17" operator="equal">
      <formula>0</formula>
    </cfRule>
  </conditionalFormatting>
  <conditionalFormatting sqref="C24:V24">
    <cfRule type="cellIs" dxfId="64" priority="15" operator="equal">
      <formula>"DECREASE"</formula>
    </cfRule>
    <cfRule type="cellIs" dxfId="63" priority="16" operator="equal">
      <formula>"INCREASE"</formula>
    </cfRule>
  </conditionalFormatting>
  <conditionalFormatting sqref="C23:V23">
    <cfRule type="cellIs" dxfId="62" priority="14" operator="equal">
      <formula>0</formula>
    </cfRule>
  </conditionalFormatting>
  <conditionalFormatting sqref="I1">
    <cfRule type="cellIs" dxfId="61" priority="13" operator="lessThan">
      <formula>5</formula>
    </cfRule>
  </conditionalFormatting>
  <conditionalFormatting sqref="C21:V21">
    <cfRule type="cellIs" dxfId="60" priority="10" operator="equal">
      <formula>0</formula>
    </cfRule>
  </conditionalFormatting>
  <conditionalFormatting sqref="B66:U66">
    <cfRule type="cellIs" dxfId="59" priority="8" operator="equal">
      <formula>"UNDER"</formula>
    </cfRule>
    <cfRule type="cellIs" dxfId="58" priority="9" operator="equal">
      <formula>"OVER"</formula>
    </cfRule>
  </conditionalFormatting>
  <conditionalFormatting sqref="I2">
    <cfRule type="cellIs" dxfId="57" priority="7" operator="greaterThan">
      <formula>5000.1</formula>
    </cfRule>
  </conditionalFormatting>
  <conditionalFormatting sqref="I3">
    <cfRule type="cellIs" dxfId="56" priority="6" operator="greaterThan">
      <formula>4.1</formula>
    </cfRule>
  </conditionalFormatting>
  <conditionalFormatting sqref="J31:J50">
    <cfRule type="cellIs" dxfId="55" priority="5"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opLeftCell="A4" zoomScale="50" zoomScaleNormal="50" workbookViewId="0">
      <selection activeCell="P28" sqref="P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'Secanim sludge'!C1:D1</f>
        <v xml:space="preserve">PAN-015826 </v>
      </c>
      <c r="D1" s="141"/>
      <c r="E1" s="92" t="s">
        <v>45</v>
      </c>
      <c r="F1" s="38">
        <f>'Secanim sludge'!F1</f>
        <v>50</v>
      </c>
      <c r="G1" s="123" t="s">
        <v>43</v>
      </c>
      <c r="H1" s="124"/>
      <c r="I1" s="95">
        <v>11.1</v>
      </c>
      <c r="J1" s="127" t="s">
        <v>154</v>
      </c>
      <c r="K1" s="127"/>
      <c r="L1" s="96">
        <v>25</v>
      </c>
      <c r="AB1" s="18"/>
      <c r="AC1" s="18"/>
      <c r="AD1" s="29" t="s">
        <v>127</v>
      </c>
      <c r="AE1" s="17"/>
      <c r="AF1" s="17"/>
      <c r="AG1" s="18"/>
      <c r="AH1" s="18"/>
      <c r="AI1" s="39" t="s">
        <v>79</v>
      </c>
      <c r="AJ1" s="40" t="s">
        <v>94</v>
      </c>
      <c r="AK1" s="41" t="s">
        <v>95</v>
      </c>
      <c r="AL1" s="42" t="s">
        <v>126</v>
      </c>
      <c r="AM1" s="42" t="s">
        <v>132</v>
      </c>
      <c r="AN1" s="42" t="s">
        <v>112</v>
      </c>
    </row>
    <row r="2" spans="1:41" ht="13" x14ac:dyDescent="0.3">
      <c r="A2" s="127" t="s">
        <v>87</v>
      </c>
      <c r="B2" s="127"/>
      <c r="C2" s="142" t="str">
        <f>'Secanim sludge'!C2:D2</f>
        <v>EPR/KP3594VE</v>
      </c>
      <c r="D2" s="143"/>
      <c r="E2" s="92" t="s">
        <v>109</v>
      </c>
      <c r="F2" s="95" t="s">
        <v>183</v>
      </c>
      <c r="G2" s="125" t="s">
        <v>110</v>
      </c>
      <c r="H2" s="126"/>
      <c r="I2" s="95">
        <v>768</v>
      </c>
      <c r="J2" s="127" t="s">
        <v>159</v>
      </c>
      <c r="K2" s="127"/>
      <c r="L2" s="96">
        <v>0.06</v>
      </c>
      <c r="AB2" s="29" t="s">
        <v>56</v>
      </c>
      <c r="AC2" s="17"/>
      <c r="AD2" s="29" t="s">
        <v>70</v>
      </c>
      <c r="AE2" s="17"/>
      <c r="AF2" s="17"/>
      <c r="AG2" s="43" t="s">
        <v>76</v>
      </c>
      <c r="AH2" s="18"/>
      <c r="AI2" s="44" t="s">
        <v>127</v>
      </c>
      <c r="AJ2" s="45">
        <v>0</v>
      </c>
      <c r="AK2" s="46">
        <v>0</v>
      </c>
      <c r="AL2" s="10">
        <v>0</v>
      </c>
      <c r="AM2" s="11">
        <v>0</v>
      </c>
      <c r="AN2" s="11">
        <v>0</v>
      </c>
    </row>
    <row r="3" spans="1:41" ht="13" x14ac:dyDescent="0.25">
      <c r="A3" s="123" t="s">
        <v>42</v>
      </c>
      <c r="B3" s="124"/>
      <c r="C3" s="142" t="str">
        <f>'Secanim sludge'!C3:D3</f>
        <v>Mr Richard Street</v>
      </c>
      <c r="D3" s="143"/>
      <c r="E3" s="92" t="s">
        <v>108</v>
      </c>
      <c r="F3" s="30" t="s">
        <v>78</v>
      </c>
      <c r="G3" s="123" t="s">
        <v>111</v>
      </c>
      <c r="H3" s="124"/>
      <c r="I3" s="95">
        <v>0.14530000000000001</v>
      </c>
      <c r="J3" s="123" t="s">
        <v>155</v>
      </c>
      <c r="K3" s="124"/>
      <c r="L3" s="96">
        <f>(L1/(L2*10000))*100</f>
        <v>4.1666666666666661</v>
      </c>
      <c r="AB3" s="29" t="s">
        <v>57</v>
      </c>
      <c r="AC3" s="17"/>
      <c r="AD3" s="29" t="s">
        <v>71</v>
      </c>
      <c r="AE3" s="17"/>
      <c r="AF3" s="17"/>
      <c r="AG3" s="43" t="s">
        <v>77</v>
      </c>
      <c r="AH3" s="18"/>
      <c r="AI3" s="47" t="s">
        <v>114</v>
      </c>
      <c r="AJ3" s="48">
        <v>1.7</v>
      </c>
      <c r="AK3" s="49">
        <v>6</v>
      </c>
      <c r="AL3" s="50">
        <v>1</v>
      </c>
      <c r="AM3" s="11">
        <v>6.2</v>
      </c>
      <c r="AN3" s="11" t="s">
        <v>113</v>
      </c>
    </row>
    <row r="4" spans="1:41" ht="75" x14ac:dyDescent="0.25">
      <c r="A4" s="127" t="s">
        <v>0</v>
      </c>
      <c r="B4" s="127"/>
      <c r="C4" s="140" t="str">
        <f>'Secanim sludge'!C4:D4</f>
        <v>Brookhouse Farm, Hanmer, SY133EG</v>
      </c>
      <c r="D4" s="141"/>
      <c r="E4" s="93" t="s">
        <v>1</v>
      </c>
      <c r="F4" s="118" t="s">
        <v>182</v>
      </c>
      <c r="G4" s="123"/>
      <c r="H4" s="124"/>
      <c r="I4" s="38"/>
      <c r="J4" s="123"/>
      <c r="K4" s="124"/>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27" t="s">
        <v>47</v>
      </c>
      <c r="B5" s="127"/>
      <c r="C5" s="140" t="str">
        <f>'Secanim sludge'!C5:D5</f>
        <v xml:space="preserve">Owen Clee </v>
      </c>
      <c r="D5" s="141"/>
      <c r="E5" s="92"/>
      <c r="F5" s="38"/>
      <c r="G5" s="123"/>
      <c r="H5" s="124"/>
      <c r="I5" s="38"/>
      <c r="J5" s="123"/>
      <c r="K5" s="124"/>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27" t="s">
        <v>2</v>
      </c>
      <c r="B8" s="127"/>
      <c r="C8" s="59" t="str">
        <f>'Secanim sludge'!C8</f>
        <v>16/17</v>
      </c>
      <c r="D8" s="59">
        <f>'Secanim sludge'!D8</f>
        <v>18</v>
      </c>
      <c r="E8" s="59">
        <f>'Secanim sludge'!E8</f>
        <v>25</v>
      </c>
      <c r="F8" s="59">
        <f>'Secanim sludge'!F8</f>
        <v>26</v>
      </c>
      <c r="G8" s="59">
        <f>'Secanim sludge'!G8</f>
        <v>29</v>
      </c>
      <c r="H8" s="59">
        <f>'Secanim sludge'!H8</f>
        <v>30</v>
      </c>
      <c r="I8" s="59">
        <f>'Secanim sludge'!I8</f>
        <v>31</v>
      </c>
      <c r="J8" s="59">
        <f>'Secanim sludge'!J8</f>
        <v>32</v>
      </c>
      <c r="K8" s="59">
        <f>'Secanim sludge'!K8</f>
        <v>34</v>
      </c>
      <c r="L8" s="59">
        <f>'Secanim sludge'!L8</f>
        <v>35</v>
      </c>
      <c r="M8" s="59">
        <f>'Secanim sludge'!M8</f>
        <v>36</v>
      </c>
      <c r="N8" s="59">
        <f>'Secanim sludge'!N8</f>
        <v>37</v>
      </c>
      <c r="O8" s="59">
        <f>'Secanim sludge'!O8</f>
        <v>38</v>
      </c>
      <c r="P8" s="59">
        <f>'Secanim sludge'!P8</f>
        <v>39</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27" t="s">
        <v>3</v>
      </c>
      <c r="B9" s="127"/>
      <c r="C9" s="59" t="str">
        <f>'Secanim sludge'!C9</f>
        <v>Moderate</v>
      </c>
      <c r="D9" s="59" t="str">
        <f>'Secanim sludge'!D9</f>
        <v>Moderate</v>
      </c>
      <c r="E9" s="59" t="str">
        <f>'Secanim sludge'!E9</f>
        <v>Moderate</v>
      </c>
      <c r="F9" s="59" t="str">
        <f>'Secanim sludge'!F9</f>
        <v>Moderate</v>
      </c>
      <c r="G9" s="59" t="str">
        <f>'Secanim sludge'!G9</f>
        <v>Moderate</v>
      </c>
      <c r="H9" s="59" t="str">
        <f>'Secanim sludge'!H9</f>
        <v>Moderate</v>
      </c>
      <c r="I9" s="59" t="str">
        <f>'Secanim sludge'!I9</f>
        <v>Moderate</v>
      </c>
      <c r="J9" s="59" t="str">
        <f>'Secanim sludge'!J9</f>
        <v>Moderate</v>
      </c>
      <c r="K9" s="59" t="str">
        <f>'Secanim sludge'!K9</f>
        <v>Moderate</v>
      </c>
      <c r="L9" s="59" t="str">
        <f>'Secanim sludge'!L9</f>
        <v>Moderate</v>
      </c>
      <c r="M9" s="59" t="str">
        <f>'Secanim sludge'!M9</f>
        <v>Moderate</v>
      </c>
      <c r="N9" s="59" t="str">
        <f>'Secanim sludge'!N9</f>
        <v>Moderate</v>
      </c>
      <c r="O9" s="59" t="str">
        <f>'Secanim sludge'!O9</f>
        <v>Moderate</v>
      </c>
      <c r="P9" s="59" t="str">
        <f>'Secanim sludge'!P9</f>
        <v>Moderate</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27" t="s">
        <v>4</v>
      </c>
      <c r="B10" s="127"/>
      <c r="C10" s="59">
        <f>'Secanim sludge'!C10</f>
        <v>6.2</v>
      </c>
      <c r="D10" s="59">
        <f>'Secanim sludge'!D10</f>
        <v>5.9</v>
      </c>
      <c r="E10" s="59">
        <f>'Secanim sludge'!E10</f>
        <v>5.5</v>
      </c>
      <c r="F10" s="59">
        <f>'Secanim sludge'!F10</f>
        <v>5.9</v>
      </c>
      <c r="G10" s="59">
        <f>'Secanim sludge'!G10</f>
        <v>6.6</v>
      </c>
      <c r="H10" s="59">
        <f>'Secanim sludge'!H10</f>
        <v>6.1</v>
      </c>
      <c r="I10" s="59">
        <f>'Secanim sludge'!I10</f>
        <v>6.4</v>
      </c>
      <c r="J10" s="59">
        <f>'Secanim sludge'!J10</f>
        <v>6.4</v>
      </c>
      <c r="K10" s="59">
        <f>'Secanim sludge'!K10</f>
        <v>6.4</v>
      </c>
      <c r="L10" s="59">
        <f>'Secanim sludge'!L10</f>
        <v>6.2</v>
      </c>
      <c r="M10" s="59">
        <f>'Secanim sludge'!M10</f>
        <v>6.4</v>
      </c>
      <c r="N10" s="59">
        <f>'Secanim sludge'!N10</f>
        <v>6.5</v>
      </c>
      <c r="O10" s="59">
        <f>'Secanim sludge'!O10</f>
        <v>6.6</v>
      </c>
      <c r="P10" s="59">
        <f>'Secanim sludge'!P10</f>
        <v>6.8</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27" t="s">
        <v>5</v>
      </c>
      <c r="B11" s="127"/>
      <c r="C11" s="59">
        <f>'Secanim sludge'!C11</f>
        <v>2</v>
      </c>
      <c r="D11" s="59">
        <f>'Secanim sludge'!D11</f>
        <v>2</v>
      </c>
      <c r="E11" s="59">
        <f>'Secanim sludge'!E11</f>
        <v>1</v>
      </c>
      <c r="F11" s="59">
        <f>'Secanim sludge'!F11</f>
        <v>3</v>
      </c>
      <c r="G11" s="59">
        <f>'Secanim sludge'!G11</f>
        <v>3</v>
      </c>
      <c r="H11" s="59">
        <f>'Secanim sludge'!H11</f>
        <v>3</v>
      </c>
      <c r="I11" s="59">
        <f>'Secanim sludge'!I11</f>
        <v>2</v>
      </c>
      <c r="J11" s="59">
        <f>'Secanim sludge'!J11</f>
        <v>2</v>
      </c>
      <c r="K11" s="59">
        <f>'Secanim sludge'!K11</f>
        <v>4</v>
      </c>
      <c r="L11" s="59">
        <f>'Secanim sludge'!L11</f>
        <v>1</v>
      </c>
      <c r="M11" s="59">
        <f>'Secanim sludge'!M11</f>
        <v>2</v>
      </c>
      <c r="N11" s="59">
        <f>'Secanim sludge'!N11</f>
        <v>3</v>
      </c>
      <c r="O11" s="59">
        <f>'Secanim sludge'!O11</f>
        <v>3</v>
      </c>
      <c r="P11" s="59">
        <f>'Secanim sludge'!P11</f>
        <v>3</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27" t="s">
        <v>6</v>
      </c>
      <c r="B12" s="127"/>
      <c r="C12" s="59">
        <f>'Secanim sludge'!C12</f>
        <v>1</v>
      </c>
      <c r="D12" s="59">
        <f>'Secanim sludge'!D12</f>
        <v>2</v>
      </c>
      <c r="E12" s="59">
        <f>'Secanim sludge'!E12</f>
        <v>0</v>
      </c>
      <c r="F12" s="59">
        <f>'Secanim sludge'!F12</f>
        <v>1</v>
      </c>
      <c r="G12" s="59">
        <f>'Secanim sludge'!G12</f>
        <v>4</v>
      </c>
      <c r="H12" s="59">
        <f>'Secanim sludge'!H12</f>
        <v>1</v>
      </c>
      <c r="I12" s="59">
        <f>'Secanim sludge'!I12</f>
        <v>2</v>
      </c>
      <c r="J12" s="59">
        <f>'Secanim sludge'!J12</f>
        <v>2</v>
      </c>
      <c r="K12" s="59">
        <f>'Secanim sludge'!K12</f>
        <v>2</v>
      </c>
      <c r="L12" s="59">
        <f>'Secanim sludge'!L12</f>
        <v>1</v>
      </c>
      <c r="M12" s="59">
        <f>'Secanim sludge'!M12</f>
        <v>1</v>
      </c>
      <c r="N12" s="59">
        <f>'Secanim sludge'!N12</f>
        <v>2</v>
      </c>
      <c r="O12" s="59">
        <f>'Secanim sludge'!O12</f>
        <v>2</v>
      </c>
      <c r="P12" s="59">
        <f>'Secanim sludge'!P12</f>
        <v>2</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27" t="s">
        <v>7</v>
      </c>
      <c r="B13" s="127"/>
      <c r="C13" s="59">
        <f>'Secanim sludge'!C13</f>
        <v>3</v>
      </c>
      <c r="D13" s="59">
        <f>'Secanim sludge'!D13</f>
        <v>3</v>
      </c>
      <c r="E13" s="59">
        <f>'Secanim sludge'!E13</f>
        <v>2</v>
      </c>
      <c r="F13" s="59">
        <f>'Secanim sludge'!F13</f>
        <v>2</v>
      </c>
      <c r="G13" s="59">
        <f>'Secanim sludge'!G13</f>
        <v>4</v>
      </c>
      <c r="H13" s="59">
        <f>'Secanim sludge'!H13</f>
        <v>4</v>
      </c>
      <c r="I13" s="59">
        <f>'Secanim sludge'!I13</f>
        <v>4</v>
      </c>
      <c r="J13" s="59">
        <f>'Secanim sludge'!J13</f>
        <v>3</v>
      </c>
      <c r="K13" s="59">
        <f>'Secanim sludge'!K13</f>
        <v>4</v>
      </c>
      <c r="L13" s="59">
        <f>'Secanim sludge'!L13</f>
        <v>3</v>
      </c>
      <c r="M13" s="59">
        <f>'Secanim sludge'!M13</f>
        <v>4</v>
      </c>
      <c r="N13" s="59">
        <f>'Secanim sludge'!N13</f>
        <v>3</v>
      </c>
      <c r="O13" s="59">
        <f>'Secanim sludge'!O13</f>
        <v>3</v>
      </c>
      <c r="P13" s="59">
        <f>'Secanim sludge'!P13</f>
        <v>4</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6" t="s">
        <v>8</v>
      </c>
      <c r="B14" s="136"/>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t="str">
        <f>'Secanim sludge'!H14</f>
        <v xml:space="preserve">Grass Silage (25% DM) </v>
      </c>
      <c r="I14" s="101" t="str">
        <f>'Secanim sludge'!I14</f>
        <v xml:space="preserve">Grass Silage (25% DM) </v>
      </c>
      <c r="J14" s="101" t="str">
        <f>'Secanim sludge'!J14</f>
        <v xml:space="preserve">Grass Silage (25% DM) </v>
      </c>
      <c r="K14" s="101" t="str">
        <f>'Secanim sludge'!K14</f>
        <v xml:space="preserve">Grass Silage (25% DM) </v>
      </c>
      <c r="L14" s="101" t="str">
        <f>'Secanim sludge'!L14</f>
        <v xml:space="preserve">Grass Silage (25% DM) </v>
      </c>
      <c r="M14" s="101" t="str">
        <f>'Secanim sludge'!M14</f>
        <v xml:space="preserve">Grass Silage (25% DM) </v>
      </c>
      <c r="N14" s="101" t="str">
        <f>'Secanim sludge'!N14</f>
        <v xml:space="preserve">Grass Silage (25% DM) </v>
      </c>
      <c r="O14" s="101" t="str">
        <f>'Secanim sludge'!O14</f>
        <v xml:space="preserve">Grass Silage (25% DM) </v>
      </c>
      <c r="P14" s="101" t="str">
        <f>'Secanim sludge'!P14</f>
        <v xml:space="preserve">Grass Silage (25% DM) </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5" t="s">
        <v>9</v>
      </c>
      <c r="B15" s="135"/>
      <c r="C15" s="59">
        <f>'Secanim sludge'!C15</f>
        <v>38</v>
      </c>
      <c r="D15" s="59">
        <f>'Secanim sludge'!D15</f>
        <v>38</v>
      </c>
      <c r="E15" s="59">
        <f>'Secanim sludge'!E15</f>
        <v>38</v>
      </c>
      <c r="F15" s="59">
        <f>'Secanim sludge'!F15</f>
        <v>38</v>
      </c>
      <c r="G15" s="59">
        <f>'Secanim sludge'!G15</f>
        <v>38</v>
      </c>
      <c r="H15" s="59">
        <f>'Secanim sludge'!H15</f>
        <v>38</v>
      </c>
      <c r="I15" s="59">
        <f>'Secanim sludge'!I15</f>
        <v>38</v>
      </c>
      <c r="J15" s="59">
        <f>'Secanim sludge'!J15</f>
        <v>38</v>
      </c>
      <c r="K15" s="59">
        <f>'Secanim sludge'!K15</f>
        <v>38</v>
      </c>
      <c r="L15" s="59">
        <f>'Secanim sludge'!L15</f>
        <v>38</v>
      </c>
      <c r="M15" s="59">
        <f>'Secanim sludge'!M15</f>
        <v>38</v>
      </c>
      <c r="N15" s="59">
        <f>'Secanim sludge'!N15</f>
        <v>38</v>
      </c>
      <c r="O15" s="59">
        <f>'Secanim sludge'!O15</f>
        <v>38</v>
      </c>
      <c r="P15" s="59">
        <f>'Secanim sludge'!P15</f>
        <v>38</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7" t="s">
        <v>44</v>
      </c>
      <c r="B16" s="137"/>
      <c r="C16" s="102" t="str">
        <f>'Secanim sludge'!C16</f>
        <v>Medium/Clay</v>
      </c>
      <c r="D16" s="102" t="str">
        <f>'Secanim sludge'!D16</f>
        <v>Medium/Clay</v>
      </c>
      <c r="E16" s="102" t="str">
        <f>'Secanim sludge'!E16</f>
        <v>Medium/Clay</v>
      </c>
      <c r="F16" s="102" t="str">
        <f>'Secanim sludge'!F16</f>
        <v>Medium/Clay</v>
      </c>
      <c r="G16" s="102" t="str">
        <f>'Secanim sludge'!G16</f>
        <v>Medium/Clay</v>
      </c>
      <c r="H16" s="102" t="str">
        <f>'Secanim sludge'!H16</f>
        <v>Medium/Clay</v>
      </c>
      <c r="I16" s="102" t="str">
        <f>'Secanim sludge'!I16</f>
        <v>Medium/Clay</v>
      </c>
      <c r="J16" s="102" t="str">
        <f>'Secanim sludge'!J16</f>
        <v>Medium/Clay</v>
      </c>
      <c r="K16" s="102" t="str">
        <f>'Secanim sludge'!K16</f>
        <v>Medium/Clay</v>
      </c>
      <c r="L16" s="102" t="str">
        <f>'Secanim sludge'!L16</f>
        <v>Medium/Clay</v>
      </c>
      <c r="M16" s="102" t="str">
        <f>'Secanim sludge'!M16</f>
        <v>Medium/Clay</v>
      </c>
      <c r="N16" s="102" t="str">
        <f>'Secanim sludge'!N16</f>
        <v>Medium/Clay</v>
      </c>
      <c r="O16" s="102" t="str">
        <f>'Secanim sludge'!O16</f>
        <v>Medium/Clay</v>
      </c>
      <c r="P16" s="102" t="str">
        <f>'Secanim sludge'!P16</f>
        <v>Medium/Clay</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33" t="s">
        <v>69</v>
      </c>
      <c r="B17" s="13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31" t="s">
        <v>23</v>
      </c>
      <c r="B18" s="132"/>
      <c r="C18" s="16">
        <f>$D31</f>
        <v>35.052300000000002</v>
      </c>
      <c r="D18" s="16">
        <f>$D32</f>
        <v>35.052300000000002</v>
      </c>
      <c r="E18" s="16">
        <f>$D33</f>
        <v>35.052300000000002</v>
      </c>
      <c r="F18" s="16">
        <f>$D34</f>
        <v>35.052300000000002</v>
      </c>
      <c r="G18" s="16">
        <f>$D35</f>
        <v>35.052300000000002</v>
      </c>
      <c r="H18" s="16">
        <f>$D36</f>
        <v>35.052300000000002</v>
      </c>
      <c r="I18" s="16">
        <f>$D37</f>
        <v>35.052300000000002</v>
      </c>
      <c r="J18" s="16">
        <f>$D38</f>
        <v>35.052300000000002</v>
      </c>
      <c r="K18" s="16">
        <f>$D39</f>
        <v>35.052300000000002</v>
      </c>
      <c r="L18" s="16">
        <f>$D40</f>
        <v>35.052300000000002</v>
      </c>
      <c r="M18" s="16">
        <f>$D41</f>
        <v>35.052300000000002</v>
      </c>
      <c r="N18" s="16">
        <f>$D42</f>
        <v>35.052300000000002</v>
      </c>
      <c r="O18" s="16">
        <f>$D43</f>
        <v>35.052300000000002</v>
      </c>
      <c r="P18" s="16">
        <f>$D44</f>
        <v>35.052300000000002</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31" t="s">
        <v>90</v>
      </c>
      <c r="B19" s="132"/>
      <c r="C19" s="16">
        <f>C18-C17</f>
        <v>-29.547699999999992</v>
      </c>
      <c r="D19" s="16">
        <f t="shared" ref="D19:V19" si="1">D18-D17</f>
        <v>-29.547699999999992</v>
      </c>
      <c r="E19" s="16">
        <f t="shared" si="1"/>
        <v>-29.547699999999992</v>
      </c>
      <c r="F19" s="16">
        <f t="shared" si="1"/>
        <v>-29.547699999999992</v>
      </c>
      <c r="G19" s="16">
        <f t="shared" si="1"/>
        <v>-29.547699999999992</v>
      </c>
      <c r="H19" s="16">
        <f t="shared" si="1"/>
        <v>-29.547699999999992</v>
      </c>
      <c r="I19" s="16">
        <f t="shared" si="1"/>
        <v>-29.547699999999992</v>
      </c>
      <c r="J19" s="16">
        <f t="shared" si="1"/>
        <v>-29.547699999999992</v>
      </c>
      <c r="K19" s="16">
        <f t="shared" si="1"/>
        <v>-29.547699999999992</v>
      </c>
      <c r="L19" s="16">
        <f t="shared" si="1"/>
        <v>-29.547699999999992</v>
      </c>
      <c r="M19" s="16">
        <f t="shared" si="1"/>
        <v>-29.547699999999992</v>
      </c>
      <c r="N19" s="16">
        <f t="shared" si="1"/>
        <v>-29.547699999999992</v>
      </c>
      <c r="O19" s="16">
        <f t="shared" si="1"/>
        <v>-29.547699999999992</v>
      </c>
      <c r="P19" s="16">
        <f t="shared" si="1"/>
        <v>-29.547699999999992</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9" t="s">
        <v>91</v>
      </c>
      <c r="B20" s="13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33" t="s">
        <v>88</v>
      </c>
      <c r="B21" s="13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31" t="s">
        <v>89</v>
      </c>
      <c r="B22" s="132"/>
      <c r="C22" s="16">
        <f>$E31</f>
        <v>17.382125000000002</v>
      </c>
      <c r="D22" s="16">
        <f>$E32</f>
        <v>17.382125000000002</v>
      </c>
      <c r="E22" s="16">
        <f>$E33</f>
        <v>17.382125000000002</v>
      </c>
      <c r="F22" s="16">
        <f>$E34</f>
        <v>17.382125000000002</v>
      </c>
      <c r="G22" s="16">
        <f>$E35</f>
        <v>17.382125000000002</v>
      </c>
      <c r="H22" s="16">
        <f>$E36</f>
        <v>17.382125000000002</v>
      </c>
      <c r="I22" s="16">
        <f>$E37</f>
        <v>17.382125000000002</v>
      </c>
      <c r="J22" s="16">
        <f>$E38</f>
        <v>17.382125000000002</v>
      </c>
      <c r="K22" s="16">
        <f>$E39</f>
        <v>17.382125000000002</v>
      </c>
      <c r="L22" s="16">
        <f>$E40</f>
        <v>17.382125000000002</v>
      </c>
      <c r="M22" s="16">
        <f>$E41</f>
        <v>17.382125000000002</v>
      </c>
      <c r="N22" s="16">
        <f>$E42</f>
        <v>17.382125000000002</v>
      </c>
      <c r="O22" s="16">
        <f>$E43</f>
        <v>17.382125000000002</v>
      </c>
      <c r="P22" s="16">
        <f>$E44</f>
        <v>17.382125000000002</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31" t="s">
        <v>92</v>
      </c>
      <c r="B23" s="132"/>
      <c r="C23" s="16">
        <f>C22-C21</f>
        <v>-210.617875</v>
      </c>
      <c r="D23" s="16">
        <f t="shared" ref="D23:V23" si="3">D22-D21</f>
        <v>-210.617875</v>
      </c>
      <c r="E23" s="16">
        <f t="shared" si="3"/>
        <v>-210.617875</v>
      </c>
      <c r="F23" s="16">
        <f t="shared" si="3"/>
        <v>-210.617875</v>
      </c>
      <c r="G23" s="16">
        <f t="shared" si="3"/>
        <v>-210.617875</v>
      </c>
      <c r="H23" s="16">
        <f t="shared" si="3"/>
        <v>-210.617875</v>
      </c>
      <c r="I23" s="16">
        <f t="shared" si="3"/>
        <v>-210.617875</v>
      </c>
      <c r="J23" s="16">
        <f t="shared" si="3"/>
        <v>-210.617875</v>
      </c>
      <c r="K23" s="16">
        <f t="shared" si="3"/>
        <v>-210.617875</v>
      </c>
      <c r="L23" s="16">
        <f t="shared" si="3"/>
        <v>-210.617875</v>
      </c>
      <c r="M23" s="16">
        <f t="shared" si="3"/>
        <v>-210.617875</v>
      </c>
      <c r="N23" s="16">
        <f t="shared" si="3"/>
        <v>-210.617875</v>
      </c>
      <c r="O23" s="16">
        <f t="shared" si="3"/>
        <v>-210.617875</v>
      </c>
      <c r="P23" s="16">
        <f t="shared" si="3"/>
        <v>-210.617875</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9" t="s">
        <v>93</v>
      </c>
      <c r="B24" s="13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1.2</v>
      </c>
      <c r="C28" s="15">
        <v>0.06</v>
      </c>
      <c r="D28" s="15">
        <v>61.2</v>
      </c>
      <c r="E28" s="15">
        <v>57.7</v>
      </c>
      <c r="F28" s="15">
        <v>10</v>
      </c>
      <c r="G28" s="15">
        <v>5.48</v>
      </c>
      <c r="H28" s="15">
        <v>2.63</v>
      </c>
      <c r="I28" s="15">
        <v>1.91</v>
      </c>
      <c r="J28" s="15">
        <v>0.01</v>
      </c>
      <c r="K28" s="15">
        <v>0.05</v>
      </c>
      <c r="L28" s="15">
        <v>0.2</v>
      </c>
      <c r="M28" s="15">
        <v>0.2</v>
      </c>
      <c r="N28" s="15"/>
      <c r="O28" s="15"/>
      <c r="P28" s="15">
        <v>859</v>
      </c>
      <c r="Q28" s="15">
        <v>82.1</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16/17</v>
      </c>
      <c r="B31" s="15">
        <v>250</v>
      </c>
      <c r="C31" s="76">
        <f>IF(C$27="%w/w SAR",((C$28*10)*$B31),IF(C$27="%w/w DM",(((C$28*10)*($B$28/100))*$B31),IF(C$27="kg/t SAR",(C$28*$B31),IF(C$27="kg/t DM",((C$28*($B$28/100))*$B31),IF(C$27="mg/kg SAR",((C$28*0.001)*$B31),IF(C$27="mg/kg DM",(((C$28*0.001)*($B$28/100))*$B31),0))))))</f>
        <v>150</v>
      </c>
      <c r="D31" s="76">
        <f>(IF(D$27="%w/w SAR",((D$28*10)*$B31),IF(D$27="%w/w DM",(((D$28*10)*($B$28/100))*$B31),IF(D$27="kg/t SAR",(D$28*$B31),IF(D$27="kg/t DM",((D$28*($B$28/100))*$B31),IF(D$27="mg/kg SAR",((D$28*0.001)*$B31),IF(D$27="mg/kg DM",(((D$28*0.001)*($B$28/100))*$B31),"0")))))))*2.291</f>
        <v>35.052300000000002</v>
      </c>
      <c r="E31" s="76">
        <f>(IF(E$27="%w/w SAR",((E$28*10)*$B31),IF(E$27="%w/w DM",(((E$28*10)*($B$28/100))*$B31),IF(E$27="kg/t SAR",(E$28*$B31),IF(E$27="kg/t DM",((E$28*($B$28/100))*$B31),IF(E$27="mg/kg SAR",((E$28*0.001)*$B31),IF(E$27="mg/kg DM",(((E$28*0.001)*($B$28/100))*$B31),"0")))))))*1.205</f>
        <v>17.382125000000002</v>
      </c>
      <c r="F31" s="76">
        <f>(IF(F$27="%w/w SAR",((F$28*10)*$B31),IF(F$27="%w/w DM",(((F$28*10)*($B$28/100))*$B31),IF(F$27="kg/t SAR",(F$28*$B31),IF(F$27="kg/t DM",((F$28*($B$28/100))*$B31),IF(F$27="mg/kg SAR",((F$28*0.001)*$B31),IF(F$27="mg/kg DM",(((F$28*0.001)*($B$28/100))*$B31),"0")))))))*1.658</f>
        <v>4.1449999999999996</v>
      </c>
      <c r="G31" s="76">
        <f t="shared" ref="G31:P46" si="5">IF(G$27="%w/w SAR",((G$28*10)*$B31),IF(G$27="%w/w DM",(((G$28*10)*($B$28/100))*$B31),IF(G$27="kg/t SAR",(G$28*$B31),IF(G$27="kg/t DM",((G$28*($B$28/100))*$B31),IF(G$27="mg/kg SAR",((G$28*0.001)*$B31),IF(G$27="mg/kg DM",(((G$28*0.001)*($B$28/100))*$B31),0))))))</f>
        <v>1.37</v>
      </c>
      <c r="H31" s="76">
        <f t="shared" si="5"/>
        <v>0.65749999999999997</v>
      </c>
      <c r="I31" s="76">
        <f t="shared" si="5"/>
        <v>0.47749999999999998</v>
      </c>
      <c r="J31" s="76">
        <f t="shared" si="5"/>
        <v>2.5000000000000001E-3</v>
      </c>
      <c r="K31" s="76">
        <f t="shared" si="5"/>
        <v>1.2500000000000001E-2</v>
      </c>
      <c r="L31" s="76">
        <f t="shared" si="5"/>
        <v>0.05</v>
      </c>
      <c r="M31" s="76">
        <f t="shared" si="5"/>
        <v>0.05</v>
      </c>
      <c r="N31" s="76">
        <f t="shared" si="5"/>
        <v>0</v>
      </c>
      <c r="O31" s="76">
        <f t="shared" si="5"/>
        <v>0</v>
      </c>
      <c r="P31" s="76">
        <f t="shared" si="5"/>
        <v>214.75</v>
      </c>
      <c r="Q31" s="76">
        <f>(IF(Q$27="%w/w SAR",((Q$28*10)*$B31),IF(Q$27="%w/w DM",(((Q$28*10)*($B$28/100))*$B31),IF(Q$27="kg/t SAR",(Q$28*$B31),IF(Q$27="kg/t DM",((Q$28*($B$28/100))*$B31),IF(Q$27="mg/kg SAR",((Q$28*0.001)*$B31),IF(Q$27="mg/kg DM",(((Q$28*0.001)*($B$28/100))*$B31),0)))))))*2.5</f>
        <v>51.3125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18</v>
      </c>
      <c r="B32" s="15">
        <v>250</v>
      </c>
      <c r="C32" s="76">
        <f t="shared" ref="C32:C50" si="6">IF(C$27="%w/w SAR",((C$28*10)*$B32),IF(C$27="%w/w DM",(((C$28*10)*($B$28/100))*$B32),IF(C$27="kg/t SAR",(C$28*$B32),IF(C$27="kg/t DM",((C$28*($B$28/100))*$B32),IF(C$27="mg/kg SAR",((C$28*0.001)*$B32),IF(C$27="mg/kg DM",(((C$28*0.001)*($B$28/100))*$B32),0))))))</f>
        <v>150</v>
      </c>
      <c r="D32" s="76">
        <f t="shared" ref="D32:D50" si="7">(IF(D$27="%w/w SAR",((D$28*10)*$B32),IF(D$27="%w/w DM",(((D$28*10)*($B$28/100))*$B32),IF(D$27="kg/t SAR",(D$28*$B32),IF(D$27="kg/t DM",((D$28*($B$28/100))*$B32),IF(D$27="mg/kg SAR",((D$28*0.001)*$B32),IF(D$27="mg/kg DM",(((D$28*0.001)*($B$28/100))*$B32),"0")))))))*2.291</f>
        <v>35.052300000000002</v>
      </c>
      <c r="E32" s="76">
        <f t="shared" ref="E32:E50" si="8">(IF(E$27="%w/w SAR",((E$28*10)*$B32),IF(E$27="%w/w DM",(((E$28*10)*($B$28/100))*$B32),IF(E$27="kg/t SAR",(E$28*$B32),IF(E$27="kg/t DM",((E$28*($B$28/100))*$B32),IF(E$27="mg/kg SAR",((E$28*0.001)*$B32),IF(E$27="mg/kg DM",(((E$28*0.001)*($B$28/100))*$B32),"0")))))))*1.205</f>
        <v>17.382125000000002</v>
      </c>
      <c r="F32" s="76">
        <f t="shared" ref="F32:F50" si="9">(IF(F$27="%w/w SAR",((F$28*10)*$B32),IF(F$27="%w/w DM",(((F$28*10)*($B$28/100))*$B32),IF(F$27="kg/t SAR",(F$28*$B32),IF(F$27="kg/t DM",((F$28*($B$28/100))*$B32),IF(F$27="mg/kg SAR",((F$28*0.001)*$B32),IF(F$27="mg/kg DM",(((F$28*0.001)*($B$28/100))*$B32),"0")))))))*1.658</f>
        <v>4.1449999999999996</v>
      </c>
      <c r="G32" s="76">
        <f t="shared" si="5"/>
        <v>1.37</v>
      </c>
      <c r="H32" s="76">
        <f t="shared" si="5"/>
        <v>0.65749999999999997</v>
      </c>
      <c r="I32" s="76">
        <f t="shared" si="5"/>
        <v>0.47749999999999998</v>
      </c>
      <c r="J32" s="76">
        <f t="shared" si="5"/>
        <v>2.5000000000000001E-3</v>
      </c>
      <c r="K32" s="76">
        <f t="shared" si="5"/>
        <v>1.2500000000000001E-2</v>
      </c>
      <c r="L32" s="76">
        <f t="shared" si="5"/>
        <v>0.05</v>
      </c>
      <c r="M32" s="76">
        <f t="shared" si="5"/>
        <v>0.05</v>
      </c>
      <c r="N32" s="76">
        <f t="shared" si="5"/>
        <v>0</v>
      </c>
      <c r="O32" s="76">
        <f t="shared" si="5"/>
        <v>0</v>
      </c>
      <c r="P32" s="76">
        <f t="shared" si="5"/>
        <v>214.75</v>
      </c>
      <c r="Q32" s="76">
        <f t="shared" ref="Q32:Q50" si="10">(IF(Q$27="%w/w SAR",((Q$28*10)*$B32),IF(Q$27="%w/w DM",(((Q$28*10)*($B$28/100))*$B32),IF(Q$27="kg/t SAR",(Q$28*$B32),IF(Q$27="kg/t DM",((Q$28*($B$28/100))*$B32),IF(Q$27="mg/kg SAR",((Q$28*0.001)*$B32),IF(Q$27="mg/kg DM",(((Q$28*0.001)*($B$28/100))*$B32),0)))))))*2.5</f>
        <v>51.3125</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25</v>
      </c>
      <c r="B33" s="15">
        <v>250</v>
      </c>
      <c r="C33" s="76">
        <f t="shared" si="6"/>
        <v>150</v>
      </c>
      <c r="D33" s="76">
        <f t="shared" si="7"/>
        <v>35.052300000000002</v>
      </c>
      <c r="E33" s="76">
        <f t="shared" si="8"/>
        <v>17.382125000000002</v>
      </c>
      <c r="F33" s="76">
        <f t="shared" si="9"/>
        <v>4.1449999999999996</v>
      </c>
      <c r="G33" s="76">
        <f t="shared" si="5"/>
        <v>1.37</v>
      </c>
      <c r="H33" s="76">
        <f t="shared" si="5"/>
        <v>0.65749999999999997</v>
      </c>
      <c r="I33" s="76">
        <f t="shared" si="5"/>
        <v>0.47749999999999998</v>
      </c>
      <c r="J33" s="76">
        <f t="shared" si="5"/>
        <v>2.5000000000000001E-3</v>
      </c>
      <c r="K33" s="76">
        <f t="shared" si="5"/>
        <v>1.2500000000000001E-2</v>
      </c>
      <c r="L33" s="76">
        <f t="shared" si="5"/>
        <v>0.05</v>
      </c>
      <c r="M33" s="76">
        <f t="shared" si="5"/>
        <v>0.05</v>
      </c>
      <c r="N33" s="76">
        <f t="shared" si="5"/>
        <v>0</v>
      </c>
      <c r="O33" s="76">
        <f t="shared" si="5"/>
        <v>0</v>
      </c>
      <c r="P33" s="76">
        <f t="shared" si="5"/>
        <v>214.75</v>
      </c>
      <c r="Q33" s="76">
        <f t="shared" si="10"/>
        <v>51.3125</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26</v>
      </c>
      <c r="B34" s="15">
        <v>250</v>
      </c>
      <c r="C34" s="76">
        <f t="shared" si="6"/>
        <v>150</v>
      </c>
      <c r="D34" s="76">
        <f t="shared" si="7"/>
        <v>35.052300000000002</v>
      </c>
      <c r="E34" s="76">
        <f t="shared" si="8"/>
        <v>17.382125000000002</v>
      </c>
      <c r="F34" s="76">
        <f t="shared" si="9"/>
        <v>4.1449999999999996</v>
      </c>
      <c r="G34" s="76">
        <f t="shared" si="5"/>
        <v>1.37</v>
      </c>
      <c r="H34" s="76">
        <f t="shared" si="5"/>
        <v>0.65749999999999997</v>
      </c>
      <c r="I34" s="76">
        <f t="shared" si="5"/>
        <v>0.47749999999999998</v>
      </c>
      <c r="J34" s="76">
        <f t="shared" si="5"/>
        <v>2.5000000000000001E-3</v>
      </c>
      <c r="K34" s="76">
        <f t="shared" si="5"/>
        <v>1.2500000000000001E-2</v>
      </c>
      <c r="L34" s="76">
        <f t="shared" si="5"/>
        <v>0.05</v>
      </c>
      <c r="M34" s="76">
        <f t="shared" si="5"/>
        <v>0.05</v>
      </c>
      <c r="N34" s="76">
        <f t="shared" si="5"/>
        <v>0</v>
      </c>
      <c r="O34" s="76">
        <f t="shared" si="5"/>
        <v>0</v>
      </c>
      <c r="P34" s="76">
        <f t="shared" si="5"/>
        <v>214.75</v>
      </c>
      <c r="Q34" s="76">
        <f t="shared" si="10"/>
        <v>51.3125</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29</v>
      </c>
      <c r="B35" s="15">
        <v>250</v>
      </c>
      <c r="C35" s="76">
        <f t="shared" si="6"/>
        <v>150</v>
      </c>
      <c r="D35" s="76">
        <f t="shared" si="7"/>
        <v>35.052300000000002</v>
      </c>
      <c r="E35" s="76">
        <f t="shared" si="8"/>
        <v>17.382125000000002</v>
      </c>
      <c r="F35" s="76">
        <f t="shared" si="9"/>
        <v>4.1449999999999996</v>
      </c>
      <c r="G35" s="76">
        <f t="shared" si="5"/>
        <v>1.37</v>
      </c>
      <c r="H35" s="76">
        <f t="shared" si="5"/>
        <v>0.65749999999999997</v>
      </c>
      <c r="I35" s="76">
        <f t="shared" si="5"/>
        <v>0.47749999999999998</v>
      </c>
      <c r="J35" s="76">
        <f t="shared" si="5"/>
        <v>2.5000000000000001E-3</v>
      </c>
      <c r="K35" s="76">
        <f t="shared" si="5"/>
        <v>1.2500000000000001E-2</v>
      </c>
      <c r="L35" s="76">
        <f t="shared" si="5"/>
        <v>0.05</v>
      </c>
      <c r="M35" s="76">
        <f t="shared" si="5"/>
        <v>0.05</v>
      </c>
      <c r="N35" s="76">
        <f t="shared" si="5"/>
        <v>0</v>
      </c>
      <c r="O35" s="76">
        <f t="shared" si="5"/>
        <v>0</v>
      </c>
      <c r="P35" s="76">
        <f t="shared" si="5"/>
        <v>214.75</v>
      </c>
      <c r="Q35" s="76">
        <f t="shared" si="10"/>
        <v>51.3125</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30</v>
      </c>
      <c r="B36" s="15">
        <v>250</v>
      </c>
      <c r="C36" s="76">
        <f t="shared" si="6"/>
        <v>150</v>
      </c>
      <c r="D36" s="76">
        <f t="shared" si="7"/>
        <v>35.052300000000002</v>
      </c>
      <c r="E36" s="76">
        <f t="shared" si="8"/>
        <v>17.382125000000002</v>
      </c>
      <c r="F36" s="76">
        <f t="shared" si="9"/>
        <v>4.1449999999999996</v>
      </c>
      <c r="G36" s="76">
        <f t="shared" si="5"/>
        <v>1.37</v>
      </c>
      <c r="H36" s="76">
        <f t="shared" si="5"/>
        <v>0.65749999999999997</v>
      </c>
      <c r="I36" s="76">
        <f t="shared" si="5"/>
        <v>0.47749999999999998</v>
      </c>
      <c r="J36" s="76">
        <f t="shared" si="5"/>
        <v>2.5000000000000001E-3</v>
      </c>
      <c r="K36" s="76">
        <f t="shared" si="5"/>
        <v>1.2500000000000001E-2</v>
      </c>
      <c r="L36" s="76">
        <f t="shared" si="5"/>
        <v>0.05</v>
      </c>
      <c r="M36" s="76">
        <f t="shared" si="5"/>
        <v>0.05</v>
      </c>
      <c r="N36" s="76">
        <f t="shared" si="5"/>
        <v>0</v>
      </c>
      <c r="O36" s="76">
        <f t="shared" si="5"/>
        <v>0</v>
      </c>
      <c r="P36" s="76">
        <f t="shared" si="5"/>
        <v>214.75</v>
      </c>
      <c r="Q36" s="76">
        <f t="shared" si="10"/>
        <v>51.3125</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31</v>
      </c>
      <c r="B37" s="15">
        <v>250</v>
      </c>
      <c r="C37" s="76">
        <f t="shared" si="6"/>
        <v>150</v>
      </c>
      <c r="D37" s="76">
        <f t="shared" si="7"/>
        <v>35.052300000000002</v>
      </c>
      <c r="E37" s="76">
        <f t="shared" si="8"/>
        <v>17.382125000000002</v>
      </c>
      <c r="F37" s="76">
        <f t="shared" si="9"/>
        <v>4.1449999999999996</v>
      </c>
      <c r="G37" s="76">
        <f t="shared" si="5"/>
        <v>1.37</v>
      </c>
      <c r="H37" s="76">
        <f t="shared" si="5"/>
        <v>0.65749999999999997</v>
      </c>
      <c r="I37" s="76">
        <f t="shared" si="5"/>
        <v>0.47749999999999998</v>
      </c>
      <c r="J37" s="76">
        <f t="shared" si="5"/>
        <v>2.5000000000000001E-3</v>
      </c>
      <c r="K37" s="76">
        <f t="shared" si="5"/>
        <v>1.2500000000000001E-2</v>
      </c>
      <c r="L37" s="76">
        <f t="shared" si="5"/>
        <v>0.05</v>
      </c>
      <c r="M37" s="76">
        <f t="shared" si="5"/>
        <v>0.05</v>
      </c>
      <c r="N37" s="76">
        <f t="shared" si="5"/>
        <v>0</v>
      </c>
      <c r="O37" s="76">
        <f t="shared" si="5"/>
        <v>0</v>
      </c>
      <c r="P37" s="76">
        <f t="shared" si="5"/>
        <v>214.75</v>
      </c>
      <c r="Q37" s="76">
        <f t="shared" si="10"/>
        <v>51.3125</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32</v>
      </c>
      <c r="B38" s="15">
        <v>250</v>
      </c>
      <c r="C38" s="76">
        <f t="shared" si="6"/>
        <v>150</v>
      </c>
      <c r="D38" s="76">
        <f t="shared" si="7"/>
        <v>35.052300000000002</v>
      </c>
      <c r="E38" s="76">
        <f t="shared" si="8"/>
        <v>17.382125000000002</v>
      </c>
      <c r="F38" s="76">
        <f t="shared" si="9"/>
        <v>4.1449999999999996</v>
      </c>
      <c r="G38" s="76">
        <f t="shared" si="5"/>
        <v>1.37</v>
      </c>
      <c r="H38" s="76">
        <f t="shared" si="5"/>
        <v>0.65749999999999997</v>
      </c>
      <c r="I38" s="76">
        <f t="shared" si="5"/>
        <v>0.47749999999999998</v>
      </c>
      <c r="J38" s="76">
        <f t="shared" si="5"/>
        <v>2.5000000000000001E-3</v>
      </c>
      <c r="K38" s="76">
        <f t="shared" si="5"/>
        <v>1.2500000000000001E-2</v>
      </c>
      <c r="L38" s="76">
        <f t="shared" si="5"/>
        <v>0.05</v>
      </c>
      <c r="M38" s="76">
        <f t="shared" si="5"/>
        <v>0.05</v>
      </c>
      <c r="N38" s="76">
        <f t="shared" si="5"/>
        <v>0</v>
      </c>
      <c r="O38" s="76">
        <f t="shared" si="5"/>
        <v>0</v>
      </c>
      <c r="P38" s="76">
        <f t="shared" si="5"/>
        <v>214.75</v>
      </c>
      <c r="Q38" s="76">
        <f t="shared" si="10"/>
        <v>51.3125</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34</v>
      </c>
      <c r="B39" s="15">
        <v>250</v>
      </c>
      <c r="C39" s="76">
        <f t="shared" si="6"/>
        <v>150</v>
      </c>
      <c r="D39" s="76">
        <f t="shared" si="7"/>
        <v>35.052300000000002</v>
      </c>
      <c r="E39" s="76">
        <f t="shared" si="8"/>
        <v>17.382125000000002</v>
      </c>
      <c r="F39" s="76">
        <f t="shared" si="9"/>
        <v>4.1449999999999996</v>
      </c>
      <c r="G39" s="76">
        <f t="shared" si="5"/>
        <v>1.37</v>
      </c>
      <c r="H39" s="76">
        <f t="shared" si="5"/>
        <v>0.65749999999999997</v>
      </c>
      <c r="I39" s="76">
        <f t="shared" si="5"/>
        <v>0.47749999999999998</v>
      </c>
      <c r="J39" s="76">
        <f t="shared" si="5"/>
        <v>2.5000000000000001E-3</v>
      </c>
      <c r="K39" s="76">
        <f t="shared" si="5"/>
        <v>1.2500000000000001E-2</v>
      </c>
      <c r="L39" s="76">
        <f t="shared" si="5"/>
        <v>0.05</v>
      </c>
      <c r="M39" s="76">
        <f t="shared" si="5"/>
        <v>0.05</v>
      </c>
      <c r="N39" s="76">
        <f t="shared" si="5"/>
        <v>0</v>
      </c>
      <c r="O39" s="76">
        <f t="shared" si="5"/>
        <v>0</v>
      </c>
      <c r="P39" s="76">
        <f t="shared" si="5"/>
        <v>214.75</v>
      </c>
      <c r="Q39" s="76">
        <f t="shared" si="10"/>
        <v>51.3125</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35</v>
      </c>
      <c r="B40" s="15">
        <v>250</v>
      </c>
      <c r="C40" s="76">
        <f t="shared" si="6"/>
        <v>150</v>
      </c>
      <c r="D40" s="76">
        <f t="shared" si="7"/>
        <v>35.052300000000002</v>
      </c>
      <c r="E40" s="76">
        <f t="shared" si="8"/>
        <v>17.382125000000002</v>
      </c>
      <c r="F40" s="76">
        <f t="shared" si="9"/>
        <v>4.1449999999999996</v>
      </c>
      <c r="G40" s="76">
        <f t="shared" si="5"/>
        <v>1.37</v>
      </c>
      <c r="H40" s="76">
        <f t="shared" si="5"/>
        <v>0.65749999999999997</v>
      </c>
      <c r="I40" s="76">
        <f t="shared" si="5"/>
        <v>0.47749999999999998</v>
      </c>
      <c r="J40" s="76">
        <f t="shared" si="5"/>
        <v>2.5000000000000001E-3</v>
      </c>
      <c r="K40" s="76">
        <f t="shared" si="5"/>
        <v>1.2500000000000001E-2</v>
      </c>
      <c r="L40" s="76">
        <f t="shared" si="5"/>
        <v>0.05</v>
      </c>
      <c r="M40" s="76">
        <f t="shared" si="5"/>
        <v>0.05</v>
      </c>
      <c r="N40" s="76">
        <f t="shared" si="5"/>
        <v>0</v>
      </c>
      <c r="O40" s="76">
        <f t="shared" si="5"/>
        <v>0</v>
      </c>
      <c r="P40" s="76">
        <f t="shared" si="5"/>
        <v>214.75</v>
      </c>
      <c r="Q40" s="76">
        <f t="shared" si="10"/>
        <v>51.3125</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36</v>
      </c>
      <c r="B41" s="15">
        <v>250</v>
      </c>
      <c r="C41" s="76">
        <f t="shared" si="6"/>
        <v>150</v>
      </c>
      <c r="D41" s="76">
        <f t="shared" si="7"/>
        <v>35.052300000000002</v>
      </c>
      <c r="E41" s="76">
        <f t="shared" si="8"/>
        <v>17.382125000000002</v>
      </c>
      <c r="F41" s="76">
        <f t="shared" si="9"/>
        <v>4.1449999999999996</v>
      </c>
      <c r="G41" s="76">
        <f t="shared" si="5"/>
        <v>1.37</v>
      </c>
      <c r="H41" s="76">
        <f t="shared" si="5"/>
        <v>0.65749999999999997</v>
      </c>
      <c r="I41" s="76">
        <f t="shared" si="5"/>
        <v>0.47749999999999998</v>
      </c>
      <c r="J41" s="76">
        <f t="shared" si="5"/>
        <v>2.5000000000000001E-3</v>
      </c>
      <c r="K41" s="76">
        <f t="shared" si="5"/>
        <v>1.2500000000000001E-2</v>
      </c>
      <c r="L41" s="76">
        <f t="shared" si="5"/>
        <v>0.05</v>
      </c>
      <c r="M41" s="76">
        <f t="shared" si="5"/>
        <v>0.05</v>
      </c>
      <c r="N41" s="76">
        <f t="shared" si="5"/>
        <v>0</v>
      </c>
      <c r="O41" s="76">
        <f t="shared" si="5"/>
        <v>0</v>
      </c>
      <c r="P41" s="76">
        <f t="shared" si="5"/>
        <v>214.75</v>
      </c>
      <c r="Q41" s="76">
        <f t="shared" si="10"/>
        <v>51.3125</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37</v>
      </c>
      <c r="B42" s="15">
        <v>250</v>
      </c>
      <c r="C42" s="76">
        <f t="shared" si="6"/>
        <v>150</v>
      </c>
      <c r="D42" s="76">
        <f t="shared" si="7"/>
        <v>35.052300000000002</v>
      </c>
      <c r="E42" s="76">
        <f t="shared" si="8"/>
        <v>17.382125000000002</v>
      </c>
      <c r="F42" s="76">
        <f t="shared" si="9"/>
        <v>4.1449999999999996</v>
      </c>
      <c r="G42" s="76">
        <f t="shared" si="5"/>
        <v>1.37</v>
      </c>
      <c r="H42" s="76">
        <f t="shared" si="5"/>
        <v>0.65749999999999997</v>
      </c>
      <c r="I42" s="76">
        <f t="shared" si="5"/>
        <v>0.47749999999999998</v>
      </c>
      <c r="J42" s="76">
        <f t="shared" si="5"/>
        <v>2.5000000000000001E-3</v>
      </c>
      <c r="K42" s="76">
        <f t="shared" si="5"/>
        <v>1.2500000000000001E-2</v>
      </c>
      <c r="L42" s="76">
        <f t="shared" si="5"/>
        <v>0.05</v>
      </c>
      <c r="M42" s="76">
        <f t="shared" si="5"/>
        <v>0.05</v>
      </c>
      <c r="N42" s="76">
        <f t="shared" si="5"/>
        <v>0</v>
      </c>
      <c r="O42" s="76">
        <f t="shared" si="5"/>
        <v>0</v>
      </c>
      <c r="P42" s="76">
        <f t="shared" si="5"/>
        <v>214.75</v>
      </c>
      <c r="Q42" s="76">
        <f t="shared" si="10"/>
        <v>51.3125</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38</v>
      </c>
      <c r="B43" s="15">
        <v>250</v>
      </c>
      <c r="C43" s="76">
        <f t="shared" si="6"/>
        <v>150</v>
      </c>
      <c r="D43" s="76">
        <f t="shared" si="7"/>
        <v>35.052300000000002</v>
      </c>
      <c r="E43" s="76">
        <f t="shared" si="8"/>
        <v>17.382125000000002</v>
      </c>
      <c r="F43" s="76">
        <f t="shared" si="9"/>
        <v>4.1449999999999996</v>
      </c>
      <c r="G43" s="76">
        <f t="shared" si="5"/>
        <v>1.37</v>
      </c>
      <c r="H43" s="76">
        <f t="shared" si="5"/>
        <v>0.65749999999999997</v>
      </c>
      <c r="I43" s="76">
        <f t="shared" si="5"/>
        <v>0.47749999999999998</v>
      </c>
      <c r="J43" s="76">
        <f t="shared" si="5"/>
        <v>2.5000000000000001E-3</v>
      </c>
      <c r="K43" s="76">
        <f t="shared" si="5"/>
        <v>1.2500000000000001E-2</v>
      </c>
      <c r="L43" s="76">
        <f t="shared" si="5"/>
        <v>0.05</v>
      </c>
      <c r="M43" s="76">
        <f t="shared" si="5"/>
        <v>0.05</v>
      </c>
      <c r="N43" s="76">
        <f t="shared" si="5"/>
        <v>0</v>
      </c>
      <c r="O43" s="76">
        <f t="shared" si="5"/>
        <v>0</v>
      </c>
      <c r="P43" s="76">
        <f t="shared" si="5"/>
        <v>214.75</v>
      </c>
      <c r="Q43" s="76">
        <f t="shared" si="10"/>
        <v>51.3125</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39</v>
      </c>
      <c r="B44" s="15">
        <v>250</v>
      </c>
      <c r="C44" s="76">
        <f t="shared" si="6"/>
        <v>150</v>
      </c>
      <c r="D44" s="76">
        <f t="shared" si="7"/>
        <v>35.052300000000002</v>
      </c>
      <c r="E44" s="76">
        <f t="shared" si="8"/>
        <v>17.382125000000002</v>
      </c>
      <c r="F44" s="76">
        <f t="shared" si="9"/>
        <v>4.1449999999999996</v>
      </c>
      <c r="G44" s="76">
        <f t="shared" si="5"/>
        <v>1.37</v>
      </c>
      <c r="H44" s="76">
        <f t="shared" si="5"/>
        <v>0.65749999999999997</v>
      </c>
      <c r="I44" s="76">
        <f t="shared" si="5"/>
        <v>0.47749999999999998</v>
      </c>
      <c r="J44" s="76">
        <f t="shared" si="5"/>
        <v>2.5000000000000001E-3</v>
      </c>
      <c r="K44" s="76">
        <f t="shared" si="5"/>
        <v>1.2500000000000001E-2</v>
      </c>
      <c r="L44" s="76">
        <f t="shared" si="5"/>
        <v>0.05</v>
      </c>
      <c r="M44" s="76">
        <f t="shared" si="5"/>
        <v>0.05</v>
      </c>
      <c r="N44" s="76">
        <f t="shared" si="5"/>
        <v>0</v>
      </c>
      <c r="O44" s="76">
        <f t="shared" si="5"/>
        <v>0</v>
      </c>
      <c r="P44" s="76">
        <f t="shared" si="5"/>
        <v>214.75</v>
      </c>
      <c r="Q44" s="76">
        <f t="shared" si="10"/>
        <v>51.3125</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16/17</v>
      </c>
      <c r="C57" s="8">
        <f t="shared" ref="C57:U57" si="13">D8</f>
        <v>18</v>
      </c>
      <c r="D57" s="8">
        <f t="shared" si="13"/>
        <v>25</v>
      </c>
      <c r="E57" s="8">
        <f t="shared" si="13"/>
        <v>26</v>
      </c>
      <c r="F57" s="8">
        <f t="shared" si="13"/>
        <v>29</v>
      </c>
      <c r="G57" s="8">
        <f t="shared" si="13"/>
        <v>30</v>
      </c>
      <c r="H57" s="8">
        <f t="shared" si="13"/>
        <v>31</v>
      </c>
      <c r="I57" s="8">
        <f t="shared" si="13"/>
        <v>32</v>
      </c>
      <c r="J57" s="8">
        <f t="shared" si="13"/>
        <v>34</v>
      </c>
      <c r="K57" s="8">
        <f t="shared" si="13"/>
        <v>35</v>
      </c>
      <c r="L57" s="8">
        <f t="shared" si="13"/>
        <v>36</v>
      </c>
      <c r="M57" s="8">
        <f t="shared" si="13"/>
        <v>37</v>
      </c>
      <c r="N57" s="8">
        <f t="shared" si="13"/>
        <v>38</v>
      </c>
      <c r="O57" s="8">
        <f t="shared" si="13"/>
        <v>39</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str">
        <f>O16&amp;" I "&amp;(VLOOKUP(O14,Table2456[],6,FALSE))</f>
        <v>Medium/Clay I Grass</v>
      </c>
      <c r="O58" s="13" t="str">
        <f>P16&amp;" I "&amp;(VLOOKUP(P14,Table2456[],6,FALSE))</f>
        <v>Medium/Clay I Grass</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0" t="s">
        <v>133</v>
      </c>
      <c r="B59" s="75">
        <f>VLOOKUP(C$14,Table2456[],5,FALSE)</f>
        <v>6.2</v>
      </c>
      <c r="C59" s="75">
        <f>VLOOKUP(D$14,Table2456[],5,FALSE)</f>
        <v>6.2</v>
      </c>
      <c r="D59" s="75">
        <f>VLOOKUP(E$14,Table2456[],5,FALSE)</f>
        <v>6.2</v>
      </c>
      <c r="E59" s="75">
        <f>VLOOKUP(F$14,Table2456[],5,FALSE)</f>
        <v>6.2</v>
      </c>
      <c r="F59" s="75">
        <f>VLOOKUP(G$14,Table2456[],5,FALSE)</f>
        <v>6.2</v>
      </c>
      <c r="G59" s="75">
        <f>VLOOKUP(H$14,Table2456[],5,FALSE)</f>
        <v>6.2</v>
      </c>
      <c r="H59" s="75">
        <f>VLOOKUP(I$14,Table2456[],5,FALSE)</f>
        <v>6.2</v>
      </c>
      <c r="I59" s="75">
        <f>VLOOKUP(J$14,Table2456[],5,FALSE)</f>
        <v>6.2</v>
      </c>
      <c r="J59" s="75">
        <f>VLOOKUP(K$14,Table2456[],5,FALSE)</f>
        <v>6.2</v>
      </c>
      <c r="K59" s="75">
        <f>VLOOKUP(L$14,Table2456[],5,FALSE)</f>
        <v>6.2</v>
      </c>
      <c r="L59" s="75">
        <f>VLOOKUP(M$14,Table2456[],5,FALSE)</f>
        <v>6.2</v>
      </c>
      <c r="M59" s="75">
        <f>VLOOKUP(N$14,Table2456[],5,FALSE)</f>
        <v>6.2</v>
      </c>
      <c r="N59" s="75">
        <f>VLOOKUP(O$14,Table2456[],5,FALSE)</f>
        <v>6.2</v>
      </c>
      <c r="O59" s="75">
        <f>VLOOKUP(P$14,Table2456[],5,FALSE)</f>
        <v>6.2</v>
      </c>
      <c r="P59" s="75" t="e">
        <f>VLOOKUP(Q$14,Table2456[],5,FALSE)</f>
        <v>#N/A</v>
      </c>
      <c r="Q59" s="75" t="e">
        <f>VLOOKUP(R$14,Table2456[],5,FALSE)</f>
        <v>#N/A</v>
      </c>
      <c r="R59" s="75" t="e">
        <f>VLOOKUP(S$14,Table2456[],5,FALSE)</f>
        <v>#N/A</v>
      </c>
      <c r="S59" s="75" t="e">
        <f>VLOOKUP(T$14,Table2456[],5,FALSE)</f>
        <v>#N/A</v>
      </c>
      <c r="T59" s="75" t="e">
        <f>VLOOKUP(U$14,Table2456[],5,FALSE)</f>
        <v>#N/A</v>
      </c>
      <c r="U59" s="75" t="e">
        <f>VLOOKUP(V$14,Table2456[],5,FALSE)</f>
        <v>#N/A</v>
      </c>
    </row>
    <row r="60" spans="1:35" s="19" customFormat="1" ht="13" x14ac:dyDescent="0.3">
      <c r="A60" s="110" t="s">
        <v>4</v>
      </c>
      <c r="B60" s="75">
        <f>C10</f>
        <v>6.2</v>
      </c>
      <c r="C60" s="75">
        <f t="shared" ref="C60:U60" si="14">D10</f>
        <v>5.9</v>
      </c>
      <c r="D60" s="75">
        <f t="shared" si="14"/>
        <v>5.5</v>
      </c>
      <c r="E60" s="75">
        <f t="shared" si="14"/>
        <v>5.9</v>
      </c>
      <c r="F60" s="75">
        <f t="shared" si="14"/>
        <v>6.6</v>
      </c>
      <c r="G60" s="75">
        <f t="shared" si="14"/>
        <v>6.1</v>
      </c>
      <c r="H60" s="75">
        <f t="shared" si="14"/>
        <v>6.4</v>
      </c>
      <c r="I60" s="75">
        <f t="shared" si="14"/>
        <v>6.4</v>
      </c>
      <c r="J60" s="75">
        <f t="shared" si="14"/>
        <v>6.4</v>
      </c>
      <c r="K60" s="75">
        <f t="shared" si="14"/>
        <v>6.2</v>
      </c>
      <c r="L60" s="75">
        <f t="shared" si="14"/>
        <v>6.4</v>
      </c>
      <c r="M60" s="75">
        <f t="shared" si="14"/>
        <v>6.5</v>
      </c>
      <c r="N60" s="75">
        <f t="shared" si="14"/>
        <v>6.6</v>
      </c>
      <c r="O60" s="75">
        <f t="shared" si="14"/>
        <v>6.8</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250</v>
      </c>
      <c r="N62" s="76">
        <f>B43</f>
        <v>250</v>
      </c>
      <c r="O62" s="76">
        <f>B44</f>
        <v>250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0</v>
      </c>
      <c r="C64" s="76">
        <f t="shared" ref="C64:U64" si="17">(C59-C60)*C61</f>
        <v>1.7999999999999989</v>
      </c>
      <c r="D64" s="76">
        <f t="shared" si="17"/>
        <v>4.2000000000000011</v>
      </c>
      <c r="E64" s="76">
        <f t="shared" si="17"/>
        <v>1.7999999999999989</v>
      </c>
      <c r="F64" s="76">
        <f t="shared" si="17"/>
        <v>-2.3999999999999968</v>
      </c>
      <c r="G64" s="76">
        <f t="shared" si="17"/>
        <v>0.6000000000000032</v>
      </c>
      <c r="H64" s="76">
        <f t="shared" si="17"/>
        <v>-1.2000000000000011</v>
      </c>
      <c r="I64" s="76">
        <f t="shared" si="17"/>
        <v>-1.2000000000000011</v>
      </c>
      <c r="J64" s="76">
        <f t="shared" si="17"/>
        <v>-1.2000000000000011</v>
      </c>
      <c r="K64" s="76">
        <f t="shared" si="17"/>
        <v>0</v>
      </c>
      <c r="L64" s="76">
        <f t="shared" si="17"/>
        <v>-1.2000000000000011</v>
      </c>
      <c r="M64" s="76">
        <f t="shared" si="17"/>
        <v>-1.7999999999999989</v>
      </c>
      <c r="N64" s="76">
        <f t="shared" si="17"/>
        <v>-2.3999999999999968</v>
      </c>
      <c r="O64" s="76">
        <f t="shared" si="17"/>
        <v>-3.5999999999999979</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0</v>
      </c>
      <c r="C65" s="76">
        <f t="shared" ref="C65:U65" si="18">C63-C64</f>
        <v>-1.7999999999999989</v>
      </c>
      <c r="D65" s="76">
        <f t="shared" si="18"/>
        <v>-4.2000000000000011</v>
      </c>
      <c r="E65" s="76">
        <f t="shared" si="18"/>
        <v>-1.7999999999999989</v>
      </c>
      <c r="F65" s="76">
        <f t="shared" si="18"/>
        <v>2.3999999999999968</v>
      </c>
      <c r="G65" s="76">
        <f t="shared" si="18"/>
        <v>-0.6000000000000032</v>
      </c>
      <c r="H65" s="76">
        <f t="shared" si="18"/>
        <v>1.2000000000000011</v>
      </c>
      <c r="I65" s="76">
        <f t="shared" si="18"/>
        <v>1.2000000000000011</v>
      </c>
      <c r="J65" s="76">
        <f t="shared" si="18"/>
        <v>1.2000000000000011</v>
      </c>
      <c r="K65" s="76">
        <f t="shared" si="18"/>
        <v>0</v>
      </c>
      <c r="L65" s="76">
        <f t="shared" si="18"/>
        <v>1.2000000000000011</v>
      </c>
      <c r="M65" s="76">
        <f t="shared" si="18"/>
        <v>1.7999999999999989</v>
      </c>
      <c r="N65" s="76">
        <f t="shared" si="18"/>
        <v>2.3999999999999968</v>
      </c>
      <c r="O65" s="76">
        <f t="shared" si="18"/>
        <v>3.5999999999999979</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UNDER</v>
      </c>
      <c r="D66" s="77" t="str">
        <f t="shared" si="19"/>
        <v>UNDER</v>
      </c>
      <c r="E66" s="77" t="str">
        <f t="shared" si="19"/>
        <v>UNDER</v>
      </c>
      <c r="F66" s="77" t="str">
        <f t="shared" si="19"/>
        <v>OVER</v>
      </c>
      <c r="G66" s="77" t="str">
        <f t="shared" si="19"/>
        <v>UNDER</v>
      </c>
      <c r="H66" s="77" t="str">
        <f t="shared" si="19"/>
        <v>OVER</v>
      </c>
      <c r="I66" s="77" t="str">
        <f t="shared" si="19"/>
        <v>OVER</v>
      </c>
      <c r="J66" s="77" t="str">
        <f t="shared" si="19"/>
        <v>OVER</v>
      </c>
      <c r="K66" s="77" t="str">
        <f t="shared" si="19"/>
        <v>OVER</v>
      </c>
      <c r="L66" s="77" t="str">
        <f t="shared" si="19"/>
        <v>OVER</v>
      </c>
      <c r="M66" s="77" t="str">
        <f t="shared" si="19"/>
        <v>OVER</v>
      </c>
      <c r="N66" s="77" t="str">
        <f t="shared" si="19"/>
        <v>OVER</v>
      </c>
      <c r="O66" s="77" t="str">
        <f t="shared" si="19"/>
        <v>OVER</v>
      </c>
      <c r="P66" s="77" t="e">
        <f t="shared" si="19"/>
        <v>#N/A</v>
      </c>
      <c r="Q66" s="77" t="e">
        <f t="shared" si="19"/>
        <v>#N/A</v>
      </c>
      <c r="R66" s="77" t="e">
        <f t="shared" si="19"/>
        <v>#N/A</v>
      </c>
      <c r="S66" s="77" t="e">
        <f t="shared" si="19"/>
        <v>#N/A</v>
      </c>
      <c r="T66" s="77" t="e">
        <f t="shared" si="19"/>
        <v>#N/A</v>
      </c>
      <c r="U66" s="77" t="e">
        <f t="shared" si="19"/>
        <v>#N/A</v>
      </c>
    </row>
  </sheetData>
  <sheetProtection algorithmName="SHA-512" hashValue="fsk+cckC3710GTDDJ7F+YwcWphEyGdyrjVAlZiQX/UQ9S1+Io/Gv7bAmC3GTkAPOA5zN0xtBQcmVnyx3M4svhQ==" saltValue="uh+tsiRdsSu5yylxqpAsN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4" operator="equal">
      <formula>"DECREASE"</formula>
    </cfRule>
    <cfRule type="cellIs" dxfId="40" priority="35" operator="equal">
      <formula>"INCREASE"</formula>
    </cfRule>
  </conditionalFormatting>
  <conditionalFormatting sqref="B62:U66 B31:B50">
    <cfRule type="cellIs" dxfId="39" priority="33" operator="greaterThan">
      <formula>$B$51</formula>
    </cfRule>
  </conditionalFormatting>
  <conditionalFormatting sqref="C31:C50">
    <cfRule type="cellIs" dxfId="38" priority="32" operator="greaterThan">
      <formula>$C$51</formula>
    </cfRule>
  </conditionalFormatting>
  <conditionalFormatting sqref="C18:V18">
    <cfRule type="cellIs" dxfId="37" priority="31" operator="equal">
      <formula>0</formula>
    </cfRule>
  </conditionalFormatting>
  <conditionalFormatting sqref="C17:V17">
    <cfRule type="cellIs" dxfId="36" priority="30" operator="equal">
      <formula>0</formula>
    </cfRule>
  </conditionalFormatting>
  <conditionalFormatting sqref="C19:V19">
    <cfRule type="cellIs" dxfId="35" priority="29" operator="equal">
      <formula>0</formula>
    </cfRule>
  </conditionalFormatting>
  <conditionalFormatting sqref="G31:G50">
    <cfRule type="cellIs" dxfId="34" priority="28" operator="greaterThan">
      <formula>$G$51</formula>
    </cfRule>
  </conditionalFormatting>
  <conditionalFormatting sqref="H31:H50">
    <cfRule type="cellIs" dxfId="33" priority="27" operator="greaterThan">
      <formula>$H$51</formula>
    </cfRule>
  </conditionalFormatting>
  <conditionalFormatting sqref="I31:I50">
    <cfRule type="cellIs" dxfId="32" priority="26" operator="greaterThan">
      <formula>$I$51</formula>
    </cfRule>
  </conditionalFormatting>
  <conditionalFormatting sqref="K31:K50">
    <cfRule type="cellIs" dxfId="31" priority="25" operator="greaterThan">
      <formula>$K$51</formula>
    </cfRule>
  </conditionalFormatting>
  <conditionalFormatting sqref="L31:L50">
    <cfRule type="cellIs" dxfId="30" priority="24" operator="greaterThan">
      <formula>$L$51</formula>
    </cfRule>
  </conditionalFormatting>
  <conditionalFormatting sqref="M31:M50">
    <cfRule type="cellIs" dxfId="29" priority="23" operator="greaterThan">
      <formula>$M$51</formula>
    </cfRule>
  </conditionalFormatting>
  <conditionalFormatting sqref="P31:P50">
    <cfRule type="cellIs" dxfId="28" priority="22" operator="greaterThan">
      <formula>$P$51</formula>
    </cfRule>
  </conditionalFormatting>
  <conditionalFormatting sqref="R31:R50">
    <cfRule type="cellIs" dxfId="27" priority="21" operator="greaterThan">
      <formula>$R$51</formula>
    </cfRule>
  </conditionalFormatting>
  <conditionalFormatting sqref="S31:S50">
    <cfRule type="cellIs" dxfId="26" priority="20" operator="greaterThan">
      <formula>$S$51</formula>
    </cfRule>
  </conditionalFormatting>
  <conditionalFormatting sqref="T31:T50">
    <cfRule type="cellIs" dxfId="25" priority="19" operator="greaterThan">
      <formula>$T$51</formula>
    </cfRule>
  </conditionalFormatting>
  <conditionalFormatting sqref="U31:U50">
    <cfRule type="cellIs" dxfId="24" priority="18" operator="greaterThan">
      <formula>$U$51</formula>
    </cfRule>
  </conditionalFormatting>
  <conditionalFormatting sqref="C22:V22">
    <cfRule type="cellIs" dxfId="23" priority="17" operator="equal">
      <formula>0</formula>
    </cfRule>
  </conditionalFormatting>
  <conditionalFormatting sqref="C24:V24">
    <cfRule type="cellIs" dxfId="22" priority="15" operator="equal">
      <formula>"DECREASE"</formula>
    </cfRule>
    <cfRule type="cellIs" dxfId="21" priority="16" operator="equal">
      <formula>"INCREASE"</formula>
    </cfRule>
  </conditionalFormatting>
  <conditionalFormatting sqref="C23:V23">
    <cfRule type="cellIs" dxfId="20" priority="14" operator="equal">
      <formula>0</formula>
    </cfRule>
  </conditionalFormatting>
  <conditionalFormatting sqref="I1">
    <cfRule type="cellIs" dxfId="19" priority="13" operator="lessThan">
      <formula>5</formula>
    </cfRule>
  </conditionalFormatting>
  <conditionalFormatting sqref="C21:V21">
    <cfRule type="cellIs" dxfId="18" priority="10" operator="equal">
      <formula>0</formula>
    </cfRule>
  </conditionalFormatting>
  <conditionalFormatting sqref="B66:U66">
    <cfRule type="cellIs" dxfId="17" priority="8" operator="equal">
      <formula>"UNDER"</formula>
    </cfRule>
    <cfRule type="cellIs" dxfId="16" priority="9" operator="equal">
      <formula>"OVER"</formula>
    </cfRule>
  </conditionalFormatting>
  <conditionalFormatting sqref="I2">
    <cfRule type="cellIs" dxfId="15" priority="7" operator="greaterThan">
      <formula>5000.1</formula>
    </cfRule>
  </conditionalFormatting>
  <conditionalFormatting sqref="I3">
    <cfRule type="cellIs" dxfId="14" priority="6" operator="greaterThan">
      <formula>4.1</formula>
    </cfRule>
  </conditionalFormatting>
  <conditionalFormatting sqref="J31:J50">
    <cfRule type="cellIs" dxfId="13" priority="5"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sqref="A1:A2"/>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4" t="s">
        <v>84</v>
      </c>
      <c r="B1" s="37" t="str">
        <f>'Secanim sludge'!B29</f>
        <v>Application Rate</v>
      </c>
      <c r="C1" s="37" t="str">
        <f>'Secanim sludge'!C29</f>
        <v>Nitrogen Addition</v>
      </c>
      <c r="D1" s="37" t="str">
        <f>'Secanim sludge'!D29</f>
        <v>Phosphate Addition</v>
      </c>
      <c r="E1" s="37" t="str">
        <f>'Secanim sludge'!E29</f>
        <v>Potash  Addition</v>
      </c>
      <c r="F1" s="37" t="str">
        <f>'Secanim sludge'!F29</f>
        <v>Mg Oxide Addition</v>
      </c>
      <c r="G1" s="37" t="str">
        <f>'Secanim sludge'!G29</f>
        <v>Copper Addition</v>
      </c>
      <c r="H1" s="37" t="str">
        <f>'Secanim sludge'!H29</f>
        <v>Zinc Addition</v>
      </c>
      <c r="I1" s="37" t="str">
        <f>'Secanim sludge'!I29</f>
        <v>Lead Addition</v>
      </c>
      <c r="J1" s="37" t="str">
        <f>'Secanim sludge'!J29</f>
        <v>Cadmium Addition</v>
      </c>
      <c r="K1" s="37" t="str">
        <f>'Secanim sludge'!K29</f>
        <v>Mercury Addition</v>
      </c>
      <c r="L1" s="37" t="str">
        <f>'Secanim sludge'!L29</f>
        <v>Nickel Addition</v>
      </c>
      <c r="M1" s="37" t="str">
        <f>'Secanim sludge'!M29</f>
        <v>Chromium Addition</v>
      </c>
      <c r="N1" s="37" t="str">
        <f>'Secanim sludge'!N29</f>
        <v>Aluminium Addition</v>
      </c>
      <c r="O1" s="37" t="str">
        <f>'Secanim sludge'!O29</f>
        <v>Iron Addition</v>
      </c>
      <c r="P1" s="37" t="str">
        <f>'Secanim sludge'!P29</f>
        <v xml:space="preserve">Sodium Addition                 </v>
      </c>
      <c r="Q1" s="37" t="str">
        <f>'Secanim sludge'!Q29</f>
        <v>SO3  Addition                             kg/ha</v>
      </c>
      <c r="R1" s="37" t="str">
        <f>'Secanim sludge'!R29</f>
        <v xml:space="preserve">Selenium Addition </v>
      </c>
      <c r="S1" s="37" t="str">
        <f>'Secanim sludge'!S29</f>
        <v xml:space="preserve">Arsenic  Addition  </v>
      </c>
      <c r="T1" s="37" t="str">
        <f>'Secanim sludge'!T29</f>
        <v xml:space="preserve">Molybdenum Addition  </v>
      </c>
      <c r="U1" s="37" t="str">
        <f>'Secanim sludge'!U29</f>
        <v xml:space="preserve">Fluoride Addition </v>
      </c>
    </row>
    <row r="2" spans="1:21" ht="25" x14ac:dyDescent="0.25">
      <c r="A2" s="144"/>
      <c r="B2" s="37" t="str">
        <f>'Secanim sludge'!B30</f>
        <v>tonnes/ha</v>
      </c>
      <c r="C2" s="37" t="str">
        <f>'Secanim sludge'!C30</f>
        <v>kg/ha</v>
      </c>
      <c r="D2" s="37" t="str">
        <f>'Secanim sludge'!D30</f>
        <v>P2O5 
kg/ha</v>
      </c>
      <c r="E2" s="37" t="str">
        <f>'Secanim sludge'!E30</f>
        <v>K2O 
kg/ha</v>
      </c>
      <c r="F2" s="37" t="str">
        <f>'Secanim sludge'!F30</f>
        <v>MgO 
kg/ha</v>
      </c>
      <c r="G2" s="37" t="str">
        <f>'Secanim sludge'!G30</f>
        <v>kg/ha</v>
      </c>
      <c r="H2" s="37" t="str">
        <f>'Secanim sludge'!H30</f>
        <v>kg/ha</v>
      </c>
      <c r="I2" s="37" t="str">
        <f>'Secanim sludge'!I30</f>
        <v>kg/ha</v>
      </c>
      <c r="J2" s="37" t="str">
        <f>'Secanim sludge'!J30</f>
        <v>kg/ha</v>
      </c>
      <c r="K2" s="37" t="str">
        <f>'Secanim sludge'!K30</f>
        <v>kg/ha</v>
      </c>
      <c r="L2" s="37" t="str">
        <f>'Secanim sludge'!L30</f>
        <v>kg/ha</v>
      </c>
      <c r="M2" s="37" t="str">
        <f>'Secanim sludge'!M30</f>
        <v>kg/ha</v>
      </c>
      <c r="N2" s="37" t="str">
        <f>'Secanim sludge'!N30</f>
        <v>kg/ha</v>
      </c>
      <c r="O2" s="37" t="str">
        <f>'Secanim sludge'!O30</f>
        <v>kg/ha</v>
      </c>
      <c r="P2" s="37" t="str">
        <f>'Secanim sludge'!P30</f>
        <v>kg/ha</v>
      </c>
      <c r="Q2" s="37" t="str">
        <f>'Secanim sludge'!Q30</f>
        <v>kg/ha</v>
      </c>
      <c r="R2" s="37" t="str">
        <f>'Secanim sludge'!R30</f>
        <v>kg/ha</v>
      </c>
      <c r="S2" s="37" t="str">
        <f>'Secanim sludge'!S30</f>
        <v>kg/ha</v>
      </c>
      <c r="T2" s="37" t="str">
        <f>'Secanim sludge'!T30</f>
        <v>kg/ha</v>
      </c>
      <c r="U2" s="37" t="str">
        <f>'Secanim sludge'!U30</f>
        <v>kg/ha</v>
      </c>
    </row>
    <row r="3" spans="1:21" x14ac:dyDescent="0.25">
      <c r="A3" s="35">
        <v>1</v>
      </c>
      <c r="B3" s="32">
        <f>'Secanim sludge'!B31</f>
        <v>230</v>
      </c>
      <c r="C3" s="32">
        <f>'Secanim sludge'!C31</f>
        <v>161.00000000000003</v>
      </c>
      <c r="D3" s="32">
        <f>'Secanim sludge'!D31</f>
        <v>63.231599999999993</v>
      </c>
      <c r="E3" s="32">
        <f>'Secanim sludge'!E31</f>
        <v>49.332700000000003</v>
      </c>
      <c r="F3" s="32">
        <f>'Secanim sludge'!F31</f>
        <v>8.6564180000000004</v>
      </c>
      <c r="G3" s="32">
        <f>'Secanim sludge'!G31</f>
        <v>0.17779</v>
      </c>
      <c r="H3" s="32">
        <f>'Secanim sludge'!H31</f>
        <v>0.49219999999999997</v>
      </c>
      <c r="I3" s="32">
        <f>'Secanim sludge'!I31</f>
        <v>0.115</v>
      </c>
      <c r="J3" s="32">
        <f>'Secanim sludge'!J31</f>
        <v>2.3000000000000004E-3</v>
      </c>
      <c r="K3" s="32">
        <f>'Secanim sludge'!K31</f>
        <v>1.15E-2</v>
      </c>
      <c r="L3" s="32">
        <f>'Secanim sludge'!L31</f>
        <v>4.5999999999999999E-2</v>
      </c>
      <c r="M3" s="32">
        <f>'Secanim sludge'!M31</f>
        <v>4.5999999999999999E-2</v>
      </c>
      <c r="N3" s="32">
        <f>'Secanim sludge'!N31</f>
        <v>0</v>
      </c>
      <c r="O3" s="32">
        <f>'Secanim sludge'!O31</f>
        <v>0</v>
      </c>
      <c r="P3" s="32">
        <f>'Secanim sludge'!P31</f>
        <v>298.54000000000002</v>
      </c>
      <c r="Q3" s="32">
        <f>'Secanim sludge'!Q31</f>
        <v>254.72499999999999</v>
      </c>
      <c r="R3" s="32">
        <f>'Secanim sludge'!R31</f>
        <v>0</v>
      </c>
      <c r="S3" s="32">
        <f>'Secanim sludge'!S31</f>
        <v>0</v>
      </c>
      <c r="T3" s="32">
        <f>'Secanim sludge'!T31</f>
        <v>0</v>
      </c>
      <c r="U3" s="32">
        <f>'Secanim sludge'!U31</f>
        <v>0</v>
      </c>
    </row>
    <row r="4" spans="1:21" x14ac:dyDescent="0.25">
      <c r="A4" s="35">
        <v>2</v>
      </c>
      <c r="B4" s="32">
        <f>'Croda Goole sludge'!B31</f>
        <v>40</v>
      </c>
      <c r="C4" s="32">
        <f>'Croda Goole sludge'!C31</f>
        <v>104</v>
      </c>
      <c r="D4" s="32">
        <f>'Croda Goole sludge'!D31</f>
        <v>63.873080000000002</v>
      </c>
      <c r="E4" s="32">
        <f>'Croda Goole sludge'!E31</f>
        <v>14.267200000000001</v>
      </c>
      <c r="F4" s="32">
        <f>'Croda Goole sludge'!F31</f>
        <v>5.849424</v>
      </c>
      <c r="G4" s="32">
        <f>'Croda Goole sludge'!G31</f>
        <v>3.6400000000000002E-2</v>
      </c>
      <c r="H4" s="32">
        <f>'Croda Goole sludge'!H31</f>
        <v>0.62799999999999989</v>
      </c>
      <c r="I4" s="32">
        <f>'Croda Goole sludge'!I31</f>
        <v>0.02</v>
      </c>
      <c r="J4" s="32">
        <f>'Croda Goole sludge'!J31</f>
        <v>4.0000000000000002E-4</v>
      </c>
      <c r="K4" s="32">
        <f>'Croda Goole sludge'!K31</f>
        <v>2E-3</v>
      </c>
      <c r="L4" s="32">
        <f>'Croda Goole sludge'!L31</f>
        <v>2.4799999999999999E-2</v>
      </c>
      <c r="M4" s="32">
        <f>'Croda Goole sludge'!M31</f>
        <v>0.156</v>
      </c>
      <c r="N4" s="32">
        <f>'Croda Goole sludge'!N31</f>
        <v>0</v>
      </c>
      <c r="O4" s="32">
        <f>'Croda Goole sludge'!O31</f>
        <v>0</v>
      </c>
      <c r="P4" s="32">
        <f>'Croda Goole sludge'!P31</f>
        <v>168.07999999999998</v>
      </c>
      <c r="Q4" s="32">
        <f>'Croda Goole sludge'!Q31</f>
        <v>222.00000000000003</v>
      </c>
      <c r="R4" s="32">
        <f>'Croda Goole sludge'!R31</f>
        <v>0</v>
      </c>
      <c r="S4" s="32">
        <f>'Croda Goole sludge'!S31</f>
        <v>0</v>
      </c>
      <c r="T4" s="32">
        <f>'Croda Goole sludge'!T31</f>
        <v>0</v>
      </c>
      <c r="U4" s="32">
        <f>'Croda Goole sludge'!U31</f>
        <v>0</v>
      </c>
    </row>
    <row r="5" spans="1:21" x14ac:dyDescent="0.25">
      <c r="A5" s="35">
        <v>3</v>
      </c>
      <c r="B5" s="32">
        <f>'Croda Widnes sludge'!B31</f>
        <v>46</v>
      </c>
      <c r="C5" s="32">
        <f>'Croda Widnes sludge'!C31</f>
        <v>207</v>
      </c>
      <c r="D5" s="32">
        <f>'Croda Widnes sludge'!D31</f>
        <v>28.032676000000002</v>
      </c>
      <c r="E5" s="32">
        <f>'Croda Widnes sludge'!E31</f>
        <v>4.3069110000000004</v>
      </c>
      <c r="F5" s="32">
        <f>'Croda Widnes sludge'!F31</f>
        <v>27.914087999999996</v>
      </c>
      <c r="G5" s="32">
        <f>'Croda Widnes sludge'!G31</f>
        <v>9.1079999999999994E-2</v>
      </c>
      <c r="H5" s="32">
        <f>'Croda Widnes sludge'!H31</f>
        <v>0.37858000000000003</v>
      </c>
      <c r="I5" s="32">
        <f>'Croda Widnes sludge'!I31</f>
        <v>2.3E-2</v>
      </c>
      <c r="J5" s="32">
        <f>'Croda Widnes sludge'!J31</f>
        <v>6.8999999999999997E-4</v>
      </c>
      <c r="K5" s="32">
        <f>'Croda Widnes sludge'!K31</f>
        <v>2.3E-3</v>
      </c>
      <c r="L5" s="32">
        <f>'Croda Widnes sludge'!L31</f>
        <v>1.3937999999999999E-2</v>
      </c>
      <c r="M5" s="32">
        <f>'Croda Widnes sludge'!M31</f>
        <v>3.082E-2</v>
      </c>
      <c r="N5" s="32">
        <f>'Croda Widnes sludge'!N31</f>
        <v>0</v>
      </c>
      <c r="O5" s="32">
        <f>'Croda Widnes sludge'!O31</f>
        <v>0</v>
      </c>
      <c r="P5" s="32">
        <f>'Croda Widnes sludge'!P31</f>
        <v>28.75</v>
      </c>
      <c r="Q5" s="32">
        <f>'Croda Widnes sludge'!Q31</f>
        <v>46.690000000000005</v>
      </c>
      <c r="R5" s="32">
        <f>'Croda Widnes sludge'!R31</f>
        <v>0</v>
      </c>
      <c r="S5" s="32">
        <f>'Croda Widnes sludge'!S31</f>
        <v>0</v>
      </c>
      <c r="T5" s="32">
        <f>'Croda Widnes sludge'!T31</f>
        <v>0</v>
      </c>
      <c r="U5" s="32">
        <f>'Croda Widnes sludge'!U31</f>
        <v>0</v>
      </c>
    </row>
    <row r="6" spans="1:21" x14ac:dyDescent="0.25">
      <c r="A6" s="35">
        <v>4</v>
      </c>
      <c r="B6" s="32">
        <f>'Maelor foods sludge'!B31</f>
        <v>38</v>
      </c>
      <c r="C6" s="32">
        <f>'Maelor foods sludge'!C31</f>
        <v>155.79999999999998</v>
      </c>
      <c r="D6" s="32">
        <f>'Maelor foods sludge'!D31</f>
        <v>64.074687999999995</v>
      </c>
      <c r="E6" s="32">
        <f>'Maelor foods sludge'!E31</f>
        <v>10.302750000000001</v>
      </c>
      <c r="F6" s="32">
        <f>'Maelor foods sludge'!F31</f>
        <v>11.718743999999999</v>
      </c>
      <c r="G6" s="32">
        <f>'Maelor foods sludge'!G31</f>
        <v>0.13413999999999998</v>
      </c>
      <c r="H6" s="32">
        <f>'Maelor foods sludge'!H31</f>
        <v>0.77519999999999989</v>
      </c>
      <c r="I6" s="32">
        <f>'Maelor foods sludge'!I31</f>
        <v>1.9E-2</v>
      </c>
      <c r="J6" s="32">
        <f>'Maelor foods sludge'!J31</f>
        <v>4.5600000000000003E-4</v>
      </c>
      <c r="K6" s="32">
        <f>'Maelor foods sludge'!K31</f>
        <v>1.9E-3</v>
      </c>
      <c r="L6" s="32">
        <f>'Maelor foods sludge'!L31</f>
        <v>2.5611999999999999E-2</v>
      </c>
      <c r="M6" s="32">
        <f>'Maelor foods sludge'!M31</f>
        <v>5.3960000000000001E-2</v>
      </c>
      <c r="N6" s="32">
        <f>'Maelor foods sludge'!N31</f>
        <v>0</v>
      </c>
      <c r="O6" s="32">
        <f>'Maelor foods sludge'!O31</f>
        <v>0</v>
      </c>
      <c r="P6" s="32">
        <f>'Maelor foods sludge'!P31</f>
        <v>23.826000000000001</v>
      </c>
      <c r="Q6" s="32">
        <f>'Maelor foods sludge'!Q31</f>
        <v>45.03</v>
      </c>
      <c r="R6" s="32">
        <f>'Maelor foods sludge'!R31</f>
        <v>0</v>
      </c>
      <c r="S6" s="32">
        <f>'Maelor foods sludge'!S31</f>
        <v>0</v>
      </c>
      <c r="T6" s="32">
        <f>'Maelor foods sludge'!T31</f>
        <v>0</v>
      </c>
      <c r="U6" s="32">
        <f>'Maelor foods sludge'!U31</f>
        <v>0</v>
      </c>
    </row>
    <row r="7" spans="1:21" x14ac:dyDescent="0.25">
      <c r="A7" s="35">
        <v>5</v>
      </c>
      <c r="B7" s="32">
        <f>'Encirc sludge'!B31</f>
        <v>21</v>
      </c>
      <c r="C7" s="32">
        <f>'Encirc sludge'!C31</f>
        <v>141.01710000000003</v>
      </c>
      <c r="D7" s="32">
        <f>'Encirc sludge'!D31</f>
        <v>64.439873399999996</v>
      </c>
      <c r="E7" s="32">
        <f>'Encirc sludge'!E31</f>
        <v>9.9848469000000026</v>
      </c>
      <c r="F7" s="32">
        <f>'Encirc sludge'!F31</f>
        <v>4.9156052400000005</v>
      </c>
      <c r="G7" s="32">
        <f>'Encirc sludge'!G31</f>
        <v>0.19955250000000002</v>
      </c>
      <c r="H7" s="32">
        <f>'Encirc sludge'!H31</f>
        <v>0.43521450000000006</v>
      </c>
      <c r="I7" s="32">
        <f>'Encirc sludge'!I31</f>
        <v>6.2526450000000003E-3</v>
      </c>
      <c r="J7" s="32">
        <f>'Encirc sludge'!J31</f>
        <v>1.9005000000000004E-4</v>
      </c>
      <c r="K7" s="32">
        <f>'Encirc sludge'!K31</f>
        <v>1.9005000000000004E-4</v>
      </c>
      <c r="L7" s="32">
        <f>'Encirc sludge'!L31</f>
        <v>3.8390100000000003E-2</v>
      </c>
      <c r="M7" s="32">
        <f>'Encirc sludge'!M31</f>
        <v>0.13379520000000003</v>
      </c>
      <c r="N7" s="32">
        <f>'Encirc sludge'!N31</f>
        <v>0</v>
      </c>
      <c r="O7" s="32">
        <f>'Encirc sludge'!O31</f>
        <v>0</v>
      </c>
      <c r="P7" s="32">
        <f>'Encirc sludge'!P31</f>
        <v>13.759620000000004</v>
      </c>
      <c r="Q7" s="32">
        <f>'Encirc sludge'!Q31</f>
        <v>59.390625</v>
      </c>
      <c r="R7" s="32">
        <f>'Encirc sludge'!R31</f>
        <v>0</v>
      </c>
      <c r="S7" s="32">
        <f>'Encirc sludge'!S31</f>
        <v>0</v>
      </c>
      <c r="T7" s="32">
        <f>'Encirc sludge'!T31</f>
        <v>0</v>
      </c>
      <c r="U7" s="32">
        <f>'Encirc sludge'!U31</f>
        <v>0</v>
      </c>
    </row>
    <row r="8" spans="1:21" x14ac:dyDescent="0.25">
      <c r="A8" s="35">
        <v>6</v>
      </c>
      <c r="B8" s="32">
        <f>'Beechdean sludge'!B31</f>
        <v>250</v>
      </c>
      <c r="C8" s="32">
        <f>'Beechdean sludge'!C31</f>
        <v>50</v>
      </c>
      <c r="D8" s="32">
        <f>'Beechdean sludge'!D31</f>
        <v>20.619000000000003</v>
      </c>
      <c r="E8" s="32">
        <f>'Beechdean sludge'!E31</f>
        <v>26.630500000000005</v>
      </c>
      <c r="F8" s="32">
        <f>'Beechdean sludge'!F31</f>
        <v>5.4713999999999992</v>
      </c>
      <c r="G8" s="32">
        <f>'Beechdean sludge'!G31</f>
        <v>0.05</v>
      </c>
      <c r="H8" s="32">
        <f>'Beechdean sludge'!H31</f>
        <v>0.125</v>
      </c>
      <c r="I8" s="32">
        <f>'Beechdean sludge'!I31</f>
        <v>0.125</v>
      </c>
      <c r="J8" s="32">
        <f>'Beechdean sludge'!J31</f>
        <v>2.5000000000000001E-3</v>
      </c>
      <c r="K8" s="32">
        <f>'Beechdean sludge'!K31</f>
        <v>1.2500000000000001E-2</v>
      </c>
      <c r="L8" s="32">
        <f>'Beechdean sludge'!L31</f>
        <v>0.05</v>
      </c>
      <c r="M8" s="32">
        <f>'Beechdean sludge'!M31</f>
        <v>0.05</v>
      </c>
      <c r="N8" s="32">
        <f>'Beechdean sludge'!N31</f>
        <v>0</v>
      </c>
      <c r="O8" s="32">
        <f>'Beechdean sludge'!O31</f>
        <v>0</v>
      </c>
      <c r="P8" s="32">
        <f>'Beechdean sludge'!P31</f>
        <v>111.25</v>
      </c>
      <c r="Q8" s="32">
        <f>'Beechdean sludge'!Q31</f>
        <v>25.125000000000007</v>
      </c>
      <c r="R8" s="32">
        <f>'Beechdean sludge'!R31</f>
        <v>0</v>
      </c>
      <c r="S8" s="32">
        <f>'Beechdean sludge'!S31</f>
        <v>0</v>
      </c>
      <c r="T8" s="32">
        <f>'Beechdean sludge'!T31</f>
        <v>0</v>
      </c>
      <c r="U8" s="32">
        <f>'Beechdean sludge'!U31</f>
        <v>0</v>
      </c>
    </row>
    <row r="9" spans="1:21" x14ac:dyDescent="0.25">
      <c r="A9" s="35">
        <v>7</v>
      </c>
      <c r="B9" s="32">
        <f>'Westland sludge'!B31</f>
        <v>250</v>
      </c>
      <c r="C9" s="32">
        <f>'Westland sludge'!C31</f>
        <v>25</v>
      </c>
      <c r="D9" s="32">
        <f>'Westland sludge'!D31</f>
        <v>11.626825</v>
      </c>
      <c r="E9" s="32">
        <f>'Westland sludge'!E31</f>
        <v>47.89875</v>
      </c>
      <c r="F9" s="32">
        <f>'Westland sludge'!F31</f>
        <v>6.5491000000000001</v>
      </c>
      <c r="G9" s="32">
        <f>'Westland sludge'!G31</f>
        <v>0.13250000000000003</v>
      </c>
      <c r="H9" s="32">
        <f>'Westland sludge'!H31</f>
        <v>0.2</v>
      </c>
      <c r="I9" s="32">
        <f>'Westland sludge'!I31</f>
        <v>0.125</v>
      </c>
      <c r="J9" s="32">
        <f>'Westland sludge'!J31</f>
        <v>2.5000000000000001E-3</v>
      </c>
      <c r="K9" s="32">
        <f>'Westland sludge'!K31</f>
        <v>1.2500000000000001E-2</v>
      </c>
      <c r="L9" s="32">
        <f>'Westland sludge'!L31</f>
        <v>0.05</v>
      </c>
      <c r="M9" s="32">
        <f>'Westland sludge'!M31</f>
        <v>0.34499999999999997</v>
      </c>
      <c r="N9" s="32">
        <f>'Westland sludge'!N31</f>
        <v>0</v>
      </c>
      <c r="O9" s="32">
        <f>'Westland sludge'!O31</f>
        <v>0</v>
      </c>
      <c r="P9" s="32">
        <f>'Westland sludge'!P31</f>
        <v>3.9249999999999998</v>
      </c>
      <c r="Q9" s="32">
        <f>'Westland sludge'!Q31</f>
        <v>13.125</v>
      </c>
      <c r="R9" s="32">
        <f>'Westland sludge'!R31</f>
        <v>0</v>
      </c>
      <c r="S9" s="32">
        <f>'Westland sludge'!S31</f>
        <v>0</v>
      </c>
      <c r="T9" s="32">
        <f>'Westland sludge'!T31</f>
        <v>0</v>
      </c>
      <c r="U9" s="32">
        <f>'Westland sludge'!U31</f>
        <v>0</v>
      </c>
    </row>
    <row r="10" spans="1:21" x14ac:dyDescent="0.25">
      <c r="A10" s="35">
        <v>8</v>
      </c>
      <c r="B10" s="32">
        <f>'Kelloggs sludge'!B31</f>
        <v>110</v>
      </c>
      <c r="C10" s="32">
        <f>'Kelloggs sludge'!C31</f>
        <v>209</v>
      </c>
      <c r="D10" s="32">
        <f>'Kelloggs sludge'!D31</f>
        <v>60.986419999999995</v>
      </c>
      <c r="E10" s="32">
        <f>'Kelloggs sludge'!E31</f>
        <v>20.280149999999999</v>
      </c>
      <c r="F10" s="32">
        <f>'Kelloggs sludge'!F31</f>
        <v>5.1066399999999996</v>
      </c>
      <c r="G10" s="32">
        <f>'Kelloggs sludge'!G31</f>
        <v>0.27500000000000002</v>
      </c>
      <c r="H10" s="32">
        <f>'Kelloggs sludge'!H31</f>
        <v>0.20570000000000002</v>
      </c>
      <c r="I10" s="32">
        <f>'Kelloggs sludge'!I31</f>
        <v>8.2830000000000001E-2</v>
      </c>
      <c r="J10" s="32">
        <f>'Kelloggs sludge'!J31</f>
        <v>1.1000000000000001E-3</v>
      </c>
      <c r="K10" s="32">
        <f>'Kelloggs sludge'!K31</f>
        <v>5.5000000000000005E-3</v>
      </c>
      <c r="L10" s="32">
        <f>'Kelloggs sludge'!L31</f>
        <v>2.2000000000000002E-2</v>
      </c>
      <c r="M10" s="32">
        <f>'Kelloggs sludge'!M31</f>
        <v>3.5529999999999999E-2</v>
      </c>
      <c r="N10" s="32">
        <f>'Kelloggs sludge'!N31</f>
        <v>0</v>
      </c>
      <c r="O10" s="32">
        <f>'Kelloggs sludge'!O31</f>
        <v>0</v>
      </c>
      <c r="P10" s="32">
        <f>'Kelloggs sludge'!P31</f>
        <v>17.600000000000001</v>
      </c>
      <c r="Q10" s="32">
        <f>'Kelloggs sludge'!Q31</f>
        <v>29.424999999999997</v>
      </c>
      <c r="R10" s="32">
        <f>'Kelloggs sludge'!R31</f>
        <v>0</v>
      </c>
      <c r="S10" s="32">
        <f>'Kelloggs sludge'!S31</f>
        <v>0</v>
      </c>
      <c r="T10" s="32">
        <f>'Kelloggs sludge'!T31</f>
        <v>0</v>
      </c>
      <c r="U10" s="32">
        <f>'Kelloggs sludge'!U31</f>
        <v>0</v>
      </c>
    </row>
    <row r="11" spans="1:21" x14ac:dyDescent="0.25">
      <c r="A11" s="35">
        <v>9</v>
      </c>
      <c r="B11" s="32">
        <f>'Rowan food sludge'!B31</f>
        <v>250</v>
      </c>
      <c r="C11" s="32">
        <f>'Rowan food sludge'!C31</f>
        <v>75</v>
      </c>
      <c r="D11" s="32">
        <f>'Rowan food sludge'!D31</f>
        <v>35.224125000000001</v>
      </c>
      <c r="E11" s="32">
        <f>'Rowan food sludge'!E31</f>
        <v>22.533500000000004</v>
      </c>
      <c r="F11" s="32">
        <f>'Rowan food sludge'!F31</f>
        <v>9.9480000000000004</v>
      </c>
      <c r="G11" s="32">
        <f>'Rowan food sludge'!G31</f>
        <v>5.2999999999999999E-2</v>
      </c>
      <c r="H11" s="32">
        <f>'Rowan food sludge'!H31</f>
        <v>0.4425</v>
      </c>
      <c r="I11" s="32">
        <f>'Rowan food sludge'!I31</f>
        <v>0.125</v>
      </c>
      <c r="J11" s="32">
        <f>'Rowan food sludge'!J31</f>
        <v>2.5000000000000001E-3</v>
      </c>
      <c r="K11" s="32">
        <f>'Rowan food sludge'!K31</f>
        <v>1.2500000000000001E-2</v>
      </c>
      <c r="L11" s="32">
        <f>'Rowan food sludge'!L31</f>
        <v>5.7250000000000002E-2</v>
      </c>
      <c r="M11" s="32">
        <f>'Rowan food sludge'!M31</f>
        <v>6.9000000000000006E-2</v>
      </c>
      <c r="N11" s="32">
        <f>'Rowan food sludge'!N31</f>
        <v>0</v>
      </c>
      <c r="O11" s="32">
        <f>'Rowan food sludge'!O31</f>
        <v>0</v>
      </c>
      <c r="P11" s="32">
        <f>'Rowan food sludge'!P31</f>
        <v>71.000000000000014</v>
      </c>
      <c r="Q11" s="32">
        <f>'Rowan food sludge'!Q31</f>
        <v>78.125</v>
      </c>
      <c r="R11" s="32">
        <f>'Rowan food sludge'!R31</f>
        <v>0</v>
      </c>
      <c r="S11" s="32">
        <f>'Rowan food sludge'!S31</f>
        <v>0</v>
      </c>
      <c r="T11" s="32">
        <f>'Rowan food sludge'!T31</f>
        <v>0</v>
      </c>
      <c r="U11" s="32">
        <f>'Rowan food sludge'!U31</f>
        <v>0</v>
      </c>
    </row>
    <row r="12" spans="1:21" x14ac:dyDescent="0.25">
      <c r="A12" s="35">
        <v>10</v>
      </c>
      <c r="B12" s="32">
        <f>'D wise efffluent'!B31</f>
        <v>250</v>
      </c>
      <c r="C12" s="32">
        <f>'D wise efffluent'!C31</f>
        <v>150</v>
      </c>
      <c r="D12" s="32">
        <f>'D wise efffluent'!D31</f>
        <v>35.052300000000002</v>
      </c>
      <c r="E12" s="32">
        <f>'D wise efffluent'!E31</f>
        <v>17.382125000000002</v>
      </c>
      <c r="F12" s="32">
        <f>'D wise efffluent'!F31</f>
        <v>4.1449999999999996</v>
      </c>
      <c r="G12" s="32">
        <f>'D wise efffluent'!G31</f>
        <v>1.37</v>
      </c>
      <c r="H12" s="32">
        <f>'D wise efffluent'!H31</f>
        <v>0.65749999999999997</v>
      </c>
      <c r="I12" s="32">
        <f>'D wise efffluent'!I31</f>
        <v>0.47749999999999998</v>
      </c>
      <c r="J12" s="32">
        <f>'D wise efffluent'!J31</f>
        <v>2.5000000000000001E-3</v>
      </c>
      <c r="K12" s="32">
        <f>'D wise efffluent'!K31</f>
        <v>1.2500000000000001E-2</v>
      </c>
      <c r="L12" s="32">
        <f>'D wise efffluent'!L31</f>
        <v>0.05</v>
      </c>
      <c r="M12" s="32">
        <f>'D wise efffluent'!M31</f>
        <v>0.05</v>
      </c>
      <c r="N12" s="32">
        <f>'D wise efffluent'!N31</f>
        <v>0</v>
      </c>
      <c r="O12" s="32">
        <f>'D wise efffluent'!O31</f>
        <v>0</v>
      </c>
      <c r="P12" s="32">
        <f>'D wise efffluent'!P31</f>
        <v>214.75</v>
      </c>
      <c r="Q12" s="32">
        <f>'D wise efffluent'!Q31</f>
        <v>51.3125</v>
      </c>
      <c r="R12" s="32">
        <f>'D wise efffluent'!R31</f>
        <v>0</v>
      </c>
      <c r="S12" s="32">
        <f>'D wise efffluent'!S31</f>
        <v>0</v>
      </c>
      <c r="T12" s="32">
        <f>'D wise efffluent'!T31</f>
        <v>0</v>
      </c>
      <c r="U12" s="32">
        <f>'D wise efffluent'!U31</f>
        <v>0</v>
      </c>
    </row>
    <row r="13" spans="1:21" s="81" customFormat="1" ht="15.5" x14ac:dyDescent="0.35">
      <c r="A13" s="79" t="s">
        <v>85</v>
      </c>
      <c r="B13" s="80">
        <f>SUM(B3:B12)</f>
        <v>1485</v>
      </c>
      <c r="C13" s="80">
        <f t="shared" ref="C13:U13" si="0">SUM(C3:C12)</f>
        <v>1277.8171</v>
      </c>
      <c r="D13" s="80">
        <f t="shared" si="0"/>
        <v>447.16058740000005</v>
      </c>
      <c r="E13" s="80">
        <f t="shared" si="0"/>
        <v>222.91943290000003</v>
      </c>
      <c r="F13" s="80">
        <f t="shared" si="0"/>
        <v>90.274419239999972</v>
      </c>
      <c r="G13" s="80">
        <f t="shared" si="0"/>
        <v>2.5194625000000004</v>
      </c>
      <c r="H13" s="80">
        <f t="shared" si="0"/>
        <v>4.3398944999999998</v>
      </c>
      <c r="I13" s="80">
        <f t="shared" si="0"/>
        <v>1.118582645</v>
      </c>
      <c r="J13" s="80">
        <f t="shared" si="0"/>
        <v>1.5136050000000002E-2</v>
      </c>
      <c r="K13" s="80">
        <f t="shared" si="0"/>
        <v>7.3390049999999998E-2</v>
      </c>
      <c r="L13" s="80">
        <f t="shared" si="0"/>
        <v>0.37799010000000005</v>
      </c>
      <c r="M13" s="80">
        <f t="shared" si="0"/>
        <v>0.97010520000000011</v>
      </c>
      <c r="N13" s="80">
        <f t="shared" si="0"/>
        <v>0</v>
      </c>
      <c r="O13" s="80">
        <f t="shared" si="0"/>
        <v>0</v>
      </c>
      <c r="P13" s="80">
        <f t="shared" si="0"/>
        <v>951.48062000000004</v>
      </c>
      <c r="Q13" s="80">
        <f t="shared" si="0"/>
        <v>824.948125</v>
      </c>
      <c r="R13" s="80">
        <f t="shared" si="0"/>
        <v>0</v>
      </c>
      <c r="S13" s="80">
        <f t="shared" si="0"/>
        <v>0</v>
      </c>
      <c r="T13" s="80">
        <f t="shared" si="0"/>
        <v>0</v>
      </c>
      <c r="U13" s="80">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5" t="s">
        <v>84</v>
      </c>
      <c r="B1" s="33" t="s">
        <v>153</v>
      </c>
      <c r="C1" s="34" t="str">
        <f>'Secanim sludge'!B29</f>
        <v>Application Rate</v>
      </c>
      <c r="D1" s="34" t="str">
        <f>'Secanim sludge'!C29</f>
        <v>Nitrogen Addition</v>
      </c>
      <c r="E1" s="34" t="str">
        <f>'Secanim sludge'!D29</f>
        <v>Phosphate Addition</v>
      </c>
      <c r="F1" s="34" t="str">
        <f>'Secanim sludge'!E29</f>
        <v>Potash  Addition</v>
      </c>
      <c r="G1" s="34" t="str">
        <f>'Secanim sludge'!F29</f>
        <v>Mg Oxide Addition</v>
      </c>
      <c r="H1" s="34" t="str">
        <f>'Secanim sludge'!G29</f>
        <v>Copper Addition</v>
      </c>
      <c r="I1" s="34" t="str">
        <f>'Secanim sludge'!H29</f>
        <v>Zinc Addition</v>
      </c>
      <c r="J1" s="34" t="str">
        <f>'Secanim sludge'!I29</f>
        <v>Lead Addition</v>
      </c>
      <c r="K1" s="34" t="str">
        <f>'Secanim sludge'!J29</f>
        <v>Cadmium Addition</v>
      </c>
      <c r="L1" s="34" t="str">
        <f>'Secanim sludge'!K29</f>
        <v>Mercury Addition</v>
      </c>
      <c r="M1" s="34" t="str">
        <f>'Secanim sludge'!L29</f>
        <v>Nickel Addition</v>
      </c>
      <c r="N1" s="34" t="str">
        <f>'Secanim sludge'!M29</f>
        <v>Chromium Addition</v>
      </c>
      <c r="O1" s="34" t="str">
        <f>'Secanim sludge'!N29</f>
        <v>Aluminium Addition</v>
      </c>
      <c r="P1" s="34" t="str">
        <f>'Secanim sludge'!O29</f>
        <v>Iron Addition</v>
      </c>
      <c r="Q1" s="34" t="str">
        <f>'Secanim sludge'!P29</f>
        <v xml:space="preserve">Sodium Addition                 </v>
      </c>
      <c r="R1" s="34" t="str">
        <f>'Secanim sludge'!Q29</f>
        <v>SO3  Addition                             kg/ha</v>
      </c>
      <c r="S1" s="34" t="str">
        <f>'Secanim sludge'!R29</f>
        <v xml:space="preserve">Selenium Addition </v>
      </c>
      <c r="T1" s="34" t="str">
        <f>'Secanim sludge'!S29</f>
        <v xml:space="preserve">Arsenic  Addition  </v>
      </c>
      <c r="U1" s="34" t="str">
        <f>'Secanim sludge'!T29</f>
        <v xml:space="preserve">Molybdenum Addition  </v>
      </c>
      <c r="V1" s="34" t="str">
        <f>'Secanim sludge'!U29</f>
        <v xml:space="preserve">Fluoride Addition </v>
      </c>
    </row>
    <row r="2" spans="1:22" s="82" customFormat="1" ht="25" x14ac:dyDescent="0.35">
      <c r="A2" s="145"/>
      <c r="B2" s="31" t="s">
        <v>46</v>
      </c>
      <c r="C2" s="34" t="str">
        <f>'Secanim sludge'!B30</f>
        <v>tonnes/ha</v>
      </c>
      <c r="D2" s="34" t="str">
        <f>'Secanim sludge'!C30</f>
        <v>kg/ha</v>
      </c>
      <c r="E2" s="34" t="str">
        <f>'Secanim sludge'!D30</f>
        <v>P2O5 
kg/ha</v>
      </c>
      <c r="F2" s="34" t="str">
        <f>'Secanim sludge'!E30</f>
        <v>K2O 
kg/ha</v>
      </c>
      <c r="G2" s="34" t="str">
        <f>'Secanim sludge'!F30</f>
        <v>MgO 
kg/ha</v>
      </c>
      <c r="H2" s="34" t="str">
        <f>'Secanim sludge'!G30</f>
        <v>kg/ha</v>
      </c>
      <c r="I2" s="34" t="str">
        <f>'Secanim sludge'!H30</f>
        <v>kg/ha</v>
      </c>
      <c r="J2" s="34" t="str">
        <f>'Secanim sludge'!I30</f>
        <v>kg/ha</v>
      </c>
      <c r="K2" s="34" t="str">
        <f>'Secanim sludge'!J30</f>
        <v>kg/ha</v>
      </c>
      <c r="L2" s="34" t="str">
        <f>'Secanim sludge'!K30</f>
        <v>kg/ha</v>
      </c>
      <c r="M2" s="34" t="str">
        <f>'Secanim sludge'!L30</f>
        <v>kg/ha</v>
      </c>
      <c r="N2" s="34" t="str">
        <f>'Secanim sludge'!M30</f>
        <v>kg/ha</v>
      </c>
      <c r="O2" s="34" t="str">
        <f>'Secanim sludge'!N30</f>
        <v>kg/ha</v>
      </c>
      <c r="P2" s="34" t="str">
        <f>'Secanim sludge'!O30</f>
        <v>kg/ha</v>
      </c>
      <c r="Q2" s="34" t="str">
        <f>'Secanim sludge'!P30</f>
        <v>kg/ha</v>
      </c>
      <c r="R2" s="34" t="str">
        <f>'Secanim sludge'!Q30</f>
        <v>kg/ha</v>
      </c>
      <c r="S2" s="34" t="str">
        <f>'Secanim sludge'!R30</f>
        <v>kg/ha</v>
      </c>
      <c r="T2" s="34" t="str">
        <f>'Secanim sludge'!S30</f>
        <v>kg/ha</v>
      </c>
      <c r="U2" s="34" t="str">
        <f>'Secanim sludge'!T30</f>
        <v>kg/ha</v>
      </c>
      <c r="V2" s="34" t="str">
        <f>'Secanim sludge'!U30</f>
        <v>kg/ha</v>
      </c>
    </row>
    <row r="3" spans="1:22" x14ac:dyDescent="0.25">
      <c r="A3" s="35">
        <v>1</v>
      </c>
      <c r="B3" s="90"/>
      <c r="C3" s="32">
        <f>'Secanim sludge'!B31</f>
        <v>230</v>
      </c>
      <c r="D3" s="32">
        <f>'Secanim sludge'!C31</f>
        <v>161.00000000000003</v>
      </c>
      <c r="E3" s="32">
        <f>'Secanim sludge'!D31</f>
        <v>63.231599999999993</v>
      </c>
      <c r="F3" s="32">
        <f>'Secanim sludge'!E31</f>
        <v>49.332700000000003</v>
      </c>
      <c r="G3" s="32">
        <f>'Secanim sludge'!F31</f>
        <v>8.6564180000000004</v>
      </c>
      <c r="H3" s="32">
        <f>'Secanim sludge'!G31</f>
        <v>0.17779</v>
      </c>
      <c r="I3" s="32">
        <f>'Secanim sludge'!H31</f>
        <v>0.49219999999999997</v>
      </c>
      <c r="J3" s="32">
        <f>'Secanim sludge'!I31</f>
        <v>0.115</v>
      </c>
      <c r="K3" s="32">
        <f>'Secanim sludge'!J31</f>
        <v>2.3000000000000004E-3</v>
      </c>
      <c r="L3" s="32">
        <f>'Secanim sludge'!K31</f>
        <v>1.15E-2</v>
      </c>
      <c r="M3" s="32">
        <f>'Secanim sludge'!L31</f>
        <v>4.5999999999999999E-2</v>
      </c>
      <c r="N3" s="32">
        <f>'Secanim sludge'!M31</f>
        <v>4.5999999999999999E-2</v>
      </c>
      <c r="O3" s="32">
        <f>'Secanim sludge'!N31</f>
        <v>0</v>
      </c>
      <c r="P3" s="32">
        <f>'Secanim sludge'!O31</f>
        <v>0</v>
      </c>
      <c r="Q3" s="32">
        <f>'Secanim sludge'!P31</f>
        <v>298.54000000000002</v>
      </c>
      <c r="R3" s="32">
        <f>'Secanim sludge'!Q31</f>
        <v>254.72499999999999</v>
      </c>
      <c r="S3" s="32">
        <f>'Secanim sludge'!R31</f>
        <v>0</v>
      </c>
      <c r="T3" s="32">
        <f>'Secanim sludge'!S31</f>
        <v>0</v>
      </c>
      <c r="U3" s="32">
        <f>'Secanim sludge'!T31</f>
        <v>0</v>
      </c>
      <c r="V3" s="32">
        <f>'Secanim sludge'!U31</f>
        <v>0</v>
      </c>
    </row>
    <row r="4" spans="1:22" x14ac:dyDescent="0.25">
      <c r="A4" s="35">
        <v>2</v>
      </c>
      <c r="B4" s="90"/>
      <c r="C4" s="32">
        <f>'Croda Goole sludge'!B31</f>
        <v>40</v>
      </c>
      <c r="D4" s="32">
        <f>'Croda Goole sludge'!C31</f>
        <v>104</v>
      </c>
      <c r="E4" s="32">
        <f>'Croda Goole sludge'!D31</f>
        <v>63.873080000000002</v>
      </c>
      <c r="F4" s="32">
        <f>'Croda Goole sludge'!E31</f>
        <v>14.267200000000001</v>
      </c>
      <c r="G4" s="32">
        <f>'Croda Goole sludge'!F31</f>
        <v>5.849424</v>
      </c>
      <c r="H4" s="32">
        <f>'Croda Goole sludge'!G31</f>
        <v>3.6400000000000002E-2</v>
      </c>
      <c r="I4" s="32">
        <f>'Croda Goole sludge'!H31</f>
        <v>0.62799999999999989</v>
      </c>
      <c r="J4" s="32">
        <f>'Croda Goole sludge'!I31</f>
        <v>0.02</v>
      </c>
      <c r="K4" s="32">
        <f>'Croda Goole sludge'!J31</f>
        <v>4.0000000000000002E-4</v>
      </c>
      <c r="L4" s="32">
        <f>'Croda Goole sludge'!K31</f>
        <v>2E-3</v>
      </c>
      <c r="M4" s="32">
        <f>'Croda Goole sludge'!L31</f>
        <v>2.4799999999999999E-2</v>
      </c>
      <c r="N4" s="32">
        <f>'Croda Goole sludge'!M31</f>
        <v>0.156</v>
      </c>
      <c r="O4" s="32">
        <f>'Croda Goole sludge'!N31</f>
        <v>0</v>
      </c>
      <c r="P4" s="32">
        <f>'Croda Goole sludge'!O31</f>
        <v>0</v>
      </c>
      <c r="Q4" s="32">
        <f>'Croda Goole sludge'!P31</f>
        <v>168.07999999999998</v>
      </c>
      <c r="R4" s="32">
        <f>'Croda Goole sludge'!Q31</f>
        <v>222.00000000000003</v>
      </c>
      <c r="S4" s="32">
        <f>'Croda Goole sludge'!R31</f>
        <v>0</v>
      </c>
      <c r="T4" s="32">
        <f>'Croda Goole sludge'!S31</f>
        <v>0</v>
      </c>
      <c r="U4" s="32">
        <f>'Croda Goole sludge'!T31</f>
        <v>0</v>
      </c>
      <c r="V4" s="32">
        <f>'Croda Goole sludge'!U31</f>
        <v>0</v>
      </c>
    </row>
    <row r="5" spans="1:22" x14ac:dyDescent="0.25">
      <c r="A5" s="35">
        <v>3</v>
      </c>
      <c r="B5" s="90"/>
      <c r="C5" s="32">
        <f>'Croda Widnes sludge'!B31</f>
        <v>46</v>
      </c>
      <c r="D5" s="32">
        <f>'Croda Widnes sludge'!C31</f>
        <v>207</v>
      </c>
      <c r="E5" s="32">
        <f>'Croda Widnes sludge'!D31</f>
        <v>28.032676000000002</v>
      </c>
      <c r="F5" s="32">
        <f>'Croda Widnes sludge'!E31</f>
        <v>4.3069110000000004</v>
      </c>
      <c r="G5" s="32">
        <f>'Croda Widnes sludge'!F31</f>
        <v>27.914087999999996</v>
      </c>
      <c r="H5" s="32">
        <f>'Croda Widnes sludge'!G31</f>
        <v>9.1079999999999994E-2</v>
      </c>
      <c r="I5" s="32">
        <f>'Croda Widnes sludge'!H31</f>
        <v>0.37858000000000003</v>
      </c>
      <c r="J5" s="32">
        <f>'Croda Widnes sludge'!I31</f>
        <v>2.3E-2</v>
      </c>
      <c r="K5" s="32">
        <f>'Croda Widnes sludge'!J31</f>
        <v>6.8999999999999997E-4</v>
      </c>
      <c r="L5" s="32">
        <f>'Croda Widnes sludge'!K31</f>
        <v>2.3E-3</v>
      </c>
      <c r="M5" s="32">
        <f>'Croda Widnes sludge'!L31</f>
        <v>1.3937999999999999E-2</v>
      </c>
      <c r="N5" s="32">
        <f>'Croda Widnes sludge'!M31</f>
        <v>3.082E-2</v>
      </c>
      <c r="O5" s="32">
        <f>'Croda Widnes sludge'!N31</f>
        <v>0</v>
      </c>
      <c r="P5" s="32">
        <f>'Croda Widnes sludge'!O31</f>
        <v>0</v>
      </c>
      <c r="Q5" s="32">
        <f>'Croda Widnes sludge'!P31</f>
        <v>28.75</v>
      </c>
      <c r="R5" s="32">
        <f>'Croda Widnes sludge'!Q31</f>
        <v>46.690000000000005</v>
      </c>
      <c r="S5" s="32">
        <f>'Croda Widnes sludge'!R31</f>
        <v>0</v>
      </c>
      <c r="T5" s="32">
        <f>'Croda Widnes sludge'!S31</f>
        <v>0</v>
      </c>
      <c r="U5" s="32">
        <f>'Croda Widnes sludge'!T31</f>
        <v>0</v>
      </c>
      <c r="V5" s="32">
        <f>'Croda Widnes sludge'!U31</f>
        <v>0</v>
      </c>
    </row>
    <row r="6" spans="1:22" x14ac:dyDescent="0.25">
      <c r="A6" s="35">
        <v>4</v>
      </c>
      <c r="B6" s="90"/>
      <c r="C6" s="32">
        <f>'Maelor foods sludge'!B31</f>
        <v>38</v>
      </c>
      <c r="D6" s="32">
        <f>'Maelor foods sludge'!C31</f>
        <v>155.79999999999998</v>
      </c>
      <c r="E6" s="32">
        <f>'Maelor foods sludge'!D31</f>
        <v>64.074687999999995</v>
      </c>
      <c r="F6" s="32">
        <f>'Maelor foods sludge'!E31</f>
        <v>10.302750000000001</v>
      </c>
      <c r="G6" s="32">
        <f>'Maelor foods sludge'!F31</f>
        <v>11.718743999999999</v>
      </c>
      <c r="H6" s="32">
        <f>'Maelor foods sludge'!G31</f>
        <v>0.13413999999999998</v>
      </c>
      <c r="I6" s="32">
        <f>'Maelor foods sludge'!H31</f>
        <v>0.77519999999999989</v>
      </c>
      <c r="J6" s="32">
        <f>'Maelor foods sludge'!I31</f>
        <v>1.9E-2</v>
      </c>
      <c r="K6" s="32">
        <f>'Maelor foods sludge'!J31</f>
        <v>4.5600000000000003E-4</v>
      </c>
      <c r="L6" s="32">
        <f>'Maelor foods sludge'!K31</f>
        <v>1.9E-3</v>
      </c>
      <c r="M6" s="32">
        <f>'Maelor foods sludge'!L31</f>
        <v>2.5611999999999999E-2</v>
      </c>
      <c r="N6" s="32">
        <f>'Maelor foods sludge'!M31</f>
        <v>5.3960000000000001E-2</v>
      </c>
      <c r="O6" s="32">
        <f>'Maelor foods sludge'!N31</f>
        <v>0</v>
      </c>
      <c r="P6" s="32">
        <f>'Maelor foods sludge'!O31</f>
        <v>0</v>
      </c>
      <c r="Q6" s="32">
        <f>'Maelor foods sludge'!P31</f>
        <v>23.826000000000001</v>
      </c>
      <c r="R6" s="32">
        <f>'Maelor foods sludge'!Q31</f>
        <v>45.03</v>
      </c>
      <c r="S6" s="32">
        <f>'Maelor foods sludge'!R31</f>
        <v>0</v>
      </c>
      <c r="T6" s="32">
        <f>'Maelor foods sludge'!S31</f>
        <v>0</v>
      </c>
      <c r="U6" s="32">
        <f>'Maelor foods sludge'!T31</f>
        <v>0</v>
      </c>
      <c r="V6" s="32">
        <f>'Maelor foods sludge'!U31</f>
        <v>0</v>
      </c>
    </row>
    <row r="7" spans="1:22" x14ac:dyDescent="0.25">
      <c r="A7" s="35">
        <v>5</v>
      </c>
      <c r="B7" s="90"/>
      <c r="C7" s="32">
        <f>'Encirc sludge'!B31</f>
        <v>21</v>
      </c>
      <c r="D7" s="32">
        <f>'Encirc sludge'!C31</f>
        <v>141.01710000000003</v>
      </c>
      <c r="E7" s="32">
        <f>'Encirc sludge'!D31</f>
        <v>64.439873399999996</v>
      </c>
      <c r="F7" s="32">
        <f>'Encirc sludge'!E31</f>
        <v>9.9848469000000026</v>
      </c>
      <c r="G7" s="32">
        <f>'Encirc sludge'!F31</f>
        <v>4.9156052400000005</v>
      </c>
      <c r="H7" s="32">
        <f>'Encirc sludge'!G31</f>
        <v>0.19955250000000002</v>
      </c>
      <c r="I7" s="32">
        <f>'Encirc sludge'!H31</f>
        <v>0.43521450000000006</v>
      </c>
      <c r="J7" s="32">
        <f>'Encirc sludge'!I31</f>
        <v>6.2526450000000003E-3</v>
      </c>
      <c r="K7" s="32">
        <f>'Encirc sludge'!J31</f>
        <v>1.9005000000000004E-4</v>
      </c>
      <c r="L7" s="32">
        <f>'Encirc sludge'!K31</f>
        <v>1.9005000000000004E-4</v>
      </c>
      <c r="M7" s="32">
        <f>'Encirc sludge'!L31</f>
        <v>3.8390100000000003E-2</v>
      </c>
      <c r="N7" s="32">
        <f>'Encirc sludge'!M31</f>
        <v>0.13379520000000003</v>
      </c>
      <c r="O7" s="32">
        <f>'Encirc sludge'!N31</f>
        <v>0</v>
      </c>
      <c r="P7" s="32">
        <f>'Encirc sludge'!O31</f>
        <v>0</v>
      </c>
      <c r="Q7" s="32">
        <f>'Encirc sludge'!P31</f>
        <v>13.759620000000004</v>
      </c>
      <c r="R7" s="32">
        <f>'Encirc sludge'!Q31</f>
        <v>59.390625</v>
      </c>
      <c r="S7" s="32">
        <f>'Encirc sludge'!R31</f>
        <v>0</v>
      </c>
      <c r="T7" s="32">
        <f>'Encirc sludge'!S31</f>
        <v>0</v>
      </c>
      <c r="U7" s="32">
        <f>'Encirc sludge'!T31</f>
        <v>0</v>
      </c>
      <c r="V7" s="32">
        <f>'Encirc sludge'!U31</f>
        <v>0</v>
      </c>
    </row>
    <row r="8" spans="1:22" x14ac:dyDescent="0.25">
      <c r="A8" s="35">
        <v>6</v>
      </c>
      <c r="B8" s="90"/>
      <c r="C8" s="32">
        <f>'Beechdean sludge'!B31</f>
        <v>250</v>
      </c>
      <c r="D8" s="32">
        <f>'Beechdean sludge'!C31</f>
        <v>50</v>
      </c>
      <c r="E8" s="32">
        <f>'Beechdean sludge'!D31</f>
        <v>20.619000000000003</v>
      </c>
      <c r="F8" s="32">
        <f>'Beechdean sludge'!E31</f>
        <v>26.630500000000005</v>
      </c>
      <c r="G8" s="32">
        <f>'Beechdean sludge'!F31</f>
        <v>5.4713999999999992</v>
      </c>
      <c r="H8" s="32">
        <f>'Beechdean sludge'!G31</f>
        <v>0.05</v>
      </c>
      <c r="I8" s="32">
        <f>'Beechdean sludge'!H31</f>
        <v>0.125</v>
      </c>
      <c r="J8" s="32">
        <f>'Beechdean sludge'!I31</f>
        <v>0.125</v>
      </c>
      <c r="K8" s="32">
        <f>'Beechdean sludge'!J31</f>
        <v>2.5000000000000001E-3</v>
      </c>
      <c r="L8" s="32">
        <f>'Beechdean sludge'!K31</f>
        <v>1.2500000000000001E-2</v>
      </c>
      <c r="M8" s="32">
        <f>'Beechdean sludge'!L31</f>
        <v>0.05</v>
      </c>
      <c r="N8" s="32">
        <f>'Beechdean sludge'!M31</f>
        <v>0.05</v>
      </c>
      <c r="O8" s="32">
        <f>'Beechdean sludge'!N31</f>
        <v>0</v>
      </c>
      <c r="P8" s="32">
        <f>'Beechdean sludge'!O31</f>
        <v>0</v>
      </c>
      <c r="Q8" s="32">
        <f>'Beechdean sludge'!P31</f>
        <v>111.25</v>
      </c>
      <c r="R8" s="32">
        <f>'Beechdean sludge'!Q31</f>
        <v>25.125000000000007</v>
      </c>
      <c r="S8" s="32">
        <f>'Beechdean sludge'!R31</f>
        <v>0</v>
      </c>
      <c r="T8" s="32">
        <f>'Beechdean sludge'!S31</f>
        <v>0</v>
      </c>
      <c r="U8" s="32">
        <f>'Beechdean sludge'!T31</f>
        <v>0</v>
      </c>
      <c r="V8" s="32">
        <f>'Beechdean sludge'!U31</f>
        <v>0</v>
      </c>
    </row>
    <row r="9" spans="1:22" x14ac:dyDescent="0.25">
      <c r="A9" s="35">
        <v>7</v>
      </c>
      <c r="B9" s="90"/>
      <c r="C9" s="32">
        <f>'Westland sludge'!B31</f>
        <v>250</v>
      </c>
      <c r="D9" s="32">
        <f>'Westland sludge'!C31</f>
        <v>25</v>
      </c>
      <c r="E9" s="32">
        <f>'Westland sludge'!D31</f>
        <v>11.626825</v>
      </c>
      <c r="F9" s="32">
        <f>'Westland sludge'!E31</f>
        <v>47.89875</v>
      </c>
      <c r="G9" s="32">
        <f>'Westland sludge'!F31</f>
        <v>6.5491000000000001</v>
      </c>
      <c r="H9" s="32">
        <f>'Westland sludge'!G31</f>
        <v>0.13250000000000003</v>
      </c>
      <c r="I9" s="32">
        <f>'Westland sludge'!H31</f>
        <v>0.2</v>
      </c>
      <c r="J9" s="32">
        <f>'Westland sludge'!I31</f>
        <v>0.125</v>
      </c>
      <c r="K9" s="32">
        <f>'Westland sludge'!J31</f>
        <v>2.5000000000000001E-3</v>
      </c>
      <c r="L9" s="32">
        <f>'Westland sludge'!K31</f>
        <v>1.2500000000000001E-2</v>
      </c>
      <c r="M9" s="32">
        <f>'Westland sludge'!L31</f>
        <v>0.05</v>
      </c>
      <c r="N9" s="32">
        <f>'Westland sludge'!M31</f>
        <v>0.34499999999999997</v>
      </c>
      <c r="O9" s="32">
        <f>'Westland sludge'!N31</f>
        <v>0</v>
      </c>
      <c r="P9" s="32">
        <f>'Westland sludge'!O31</f>
        <v>0</v>
      </c>
      <c r="Q9" s="32">
        <f>'Westland sludge'!P31</f>
        <v>3.9249999999999998</v>
      </c>
      <c r="R9" s="32">
        <f>'Westland sludge'!Q31</f>
        <v>13.125</v>
      </c>
      <c r="S9" s="32">
        <f>'Westland sludge'!R31</f>
        <v>0</v>
      </c>
      <c r="T9" s="32">
        <f>'Westland sludge'!S31</f>
        <v>0</v>
      </c>
      <c r="U9" s="32">
        <f>'Westland sludge'!T31</f>
        <v>0</v>
      </c>
      <c r="V9" s="32">
        <f>'Westland sludge'!U31</f>
        <v>0</v>
      </c>
    </row>
    <row r="10" spans="1:22" x14ac:dyDescent="0.25">
      <c r="A10" s="35">
        <v>8</v>
      </c>
      <c r="B10" s="90"/>
      <c r="C10" s="32">
        <f>'Kelloggs sludge'!B31</f>
        <v>110</v>
      </c>
      <c r="D10" s="32">
        <f>'Kelloggs sludge'!C31</f>
        <v>209</v>
      </c>
      <c r="E10" s="32">
        <f>'Kelloggs sludge'!D31</f>
        <v>60.986419999999995</v>
      </c>
      <c r="F10" s="32">
        <f>'Kelloggs sludge'!E31</f>
        <v>20.280149999999999</v>
      </c>
      <c r="G10" s="32">
        <f>'Kelloggs sludge'!F31</f>
        <v>5.1066399999999996</v>
      </c>
      <c r="H10" s="32">
        <f>'Kelloggs sludge'!G31</f>
        <v>0.27500000000000002</v>
      </c>
      <c r="I10" s="32">
        <f>'Kelloggs sludge'!H31</f>
        <v>0.20570000000000002</v>
      </c>
      <c r="J10" s="32">
        <f>'Kelloggs sludge'!I31</f>
        <v>8.2830000000000001E-2</v>
      </c>
      <c r="K10" s="32">
        <f>'Kelloggs sludge'!J31</f>
        <v>1.1000000000000001E-3</v>
      </c>
      <c r="L10" s="32">
        <f>'Kelloggs sludge'!K31</f>
        <v>5.5000000000000005E-3</v>
      </c>
      <c r="M10" s="32">
        <f>'Kelloggs sludge'!L31</f>
        <v>2.2000000000000002E-2</v>
      </c>
      <c r="N10" s="32">
        <f>'Kelloggs sludge'!M31</f>
        <v>3.5529999999999999E-2</v>
      </c>
      <c r="O10" s="32">
        <f>'Kelloggs sludge'!N31</f>
        <v>0</v>
      </c>
      <c r="P10" s="32">
        <f>'Kelloggs sludge'!O31</f>
        <v>0</v>
      </c>
      <c r="Q10" s="32">
        <f>'Kelloggs sludge'!P31</f>
        <v>17.600000000000001</v>
      </c>
      <c r="R10" s="32">
        <f>'Kelloggs sludge'!Q31</f>
        <v>29.424999999999997</v>
      </c>
      <c r="S10" s="32">
        <f>'Kelloggs sludge'!R31</f>
        <v>0</v>
      </c>
      <c r="T10" s="32">
        <f>'Kelloggs sludge'!S31</f>
        <v>0</v>
      </c>
      <c r="U10" s="32">
        <f>'Kelloggs sludge'!T31</f>
        <v>0</v>
      </c>
      <c r="V10" s="32">
        <f>'Kelloggs sludge'!U31</f>
        <v>0</v>
      </c>
    </row>
    <row r="11" spans="1:22" x14ac:dyDescent="0.25">
      <c r="A11" s="35">
        <v>9</v>
      </c>
      <c r="B11" s="90"/>
      <c r="C11" s="32">
        <f>'Rowan food sludge'!B31</f>
        <v>250</v>
      </c>
      <c r="D11" s="32">
        <f>'Rowan food sludge'!C31</f>
        <v>75</v>
      </c>
      <c r="E11" s="32">
        <f>'Rowan food sludge'!D31</f>
        <v>35.224125000000001</v>
      </c>
      <c r="F11" s="32">
        <f>'Rowan food sludge'!E31</f>
        <v>22.533500000000004</v>
      </c>
      <c r="G11" s="32">
        <f>'Rowan food sludge'!F31</f>
        <v>9.9480000000000004</v>
      </c>
      <c r="H11" s="32">
        <f>'Rowan food sludge'!G31</f>
        <v>5.2999999999999999E-2</v>
      </c>
      <c r="I11" s="32">
        <f>'Rowan food sludge'!H31</f>
        <v>0.4425</v>
      </c>
      <c r="J11" s="32">
        <f>'Rowan food sludge'!I31</f>
        <v>0.125</v>
      </c>
      <c r="K11" s="32">
        <f>'Rowan food sludge'!J31</f>
        <v>2.5000000000000001E-3</v>
      </c>
      <c r="L11" s="32">
        <f>'Rowan food sludge'!K31</f>
        <v>1.2500000000000001E-2</v>
      </c>
      <c r="M11" s="32">
        <f>'Rowan food sludge'!L31</f>
        <v>5.7250000000000002E-2</v>
      </c>
      <c r="N11" s="32">
        <f>'Rowan food sludge'!M31</f>
        <v>6.9000000000000006E-2</v>
      </c>
      <c r="O11" s="32">
        <f>'Rowan food sludge'!N31</f>
        <v>0</v>
      </c>
      <c r="P11" s="32">
        <f>'Rowan food sludge'!O31</f>
        <v>0</v>
      </c>
      <c r="Q11" s="32">
        <f>'Rowan food sludge'!P31</f>
        <v>71.000000000000014</v>
      </c>
      <c r="R11" s="32">
        <f>'Rowan food sludge'!Q31</f>
        <v>78.125</v>
      </c>
      <c r="S11" s="32">
        <f>'Rowan food sludge'!R31</f>
        <v>0</v>
      </c>
      <c r="T11" s="32">
        <f>'Rowan food sludge'!S31</f>
        <v>0</v>
      </c>
      <c r="U11" s="32">
        <f>'Rowan food sludge'!T31</f>
        <v>0</v>
      </c>
      <c r="V11" s="32">
        <f>'Rowan food sludge'!U31</f>
        <v>0</v>
      </c>
    </row>
    <row r="12" spans="1:22" x14ac:dyDescent="0.25">
      <c r="A12" s="35">
        <v>10</v>
      </c>
      <c r="B12" s="90"/>
      <c r="C12" s="32">
        <f>'D wise efffluent'!B31</f>
        <v>250</v>
      </c>
      <c r="D12" s="32">
        <f>'D wise efffluent'!C31</f>
        <v>150</v>
      </c>
      <c r="E12" s="32">
        <f>'D wise efffluent'!D31</f>
        <v>35.052300000000002</v>
      </c>
      <c r="F12" s="32">
        <f>'D wise efffluent'!E31</f>
        <v>17.382125000000002</v>
      </c>
      <c r="G12" s="32">
        <f>'D wise efffluent'!F31</f>
        <v>4.1449999999999996</v>
      </c>
      <c r="H12" s="32">
        <f>'D wise efffluent'!G31</f>
        <v>1.37</v>
      </c>
      <c r="I12" s="32">
        <f>'D wise efffluent'!H31</f>
        <v>0.65749999999999997</v>
      </c>
      <c r="J12" s="32">
        <f>'D wise efffluent'!I31</f>
        <v>0.47749999999999998</v>
      </c>
      <c r="K12" s="32">
        <f>'D wise efffluent'!J31</f>
        <v>2.5000000000000001E-3</v>
      </c>
      <c r="L12" s="32">
        <f>'D wise efffluent'!K31</f>
        <v>1.2500000000000001E-2</v>
      </c>
      <c r="M12" s="32">
        <f>'D wise efffluent'!L31</f>
        <v>0.05</v>
      </c>
      <c r="N12" s="32">
        <f>'D wise efffluent'!M31</f>
        <v>0.05</v>
      </c>
      <c r="O12" s="32">
        <f>'D wise efffluent'!N31</f>
        <v>0</v>
      </c>
      <c r="P12" s="32">
        <f>'D wise efffluent'!O31</f>
        <v>0</v>
      </c>
      <c r="Q12" s="32">
        <f>'D wise efffluent'!P31</f>
        <v>214.75</v>
      </c>
      <c r="R12" s="32">
        <f>'D wise efffluent'!Q31</f>
        <v>51.3125</v>
      </c>
      <c r="S12" s="32">
        <f>'D wise efffluent'!R31</f>
        <v>0</v>
      </c>
      <c r="T12" s="32">
        <f>'D wise efffluent'!S31</f>
        <v>0</v>
      </c>
      <c r="U12" s="32">
        <f>'D wise efffluent'!T31</f>
        <v>0</v>
      </c>
      <c r="V12" s="32">
        <f>'D wise efffluent'!U31</f>
        <v>0</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4" t="s">
        <v>84</v>
      </c>
      <c r="B15" s="34" t="s">
        <v>153</v>
      </c>
      <c r="C15" s="34">
        <f>'Secanim sludge'!B43</f>
        <v>230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4"/>
      <c r="B16" s="31" t="s">
        <v>46</v>
      </c>
      <c r="C16" s="34">
        <f>'Secanim sludge'!B44</f>
        <v>230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230</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40</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46</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f t="shared" si="7"/>
        <v>38</v>
      </c>
      <c r="D20" s="87">
        <f>D6*$B$6</f>
        <v>0</v>
      </c>
      <c r="E20" s="87">
        <f t="shared" ref="E20:V20" si="8">E6*$B$6</f>
        <v>0</v>
      </c>
      <c r="F20" s="87">
        <f t="shared" si="8"/>
        <v>0</v>
      </c>
      <c r="G20" s="87">
        <f t="shared" si="8"/>
        <v>0</v>
      </c>
      <c r="H20" s="87">
        <f t="shared" si="8"/>
        <v>0</v>
      </c>
      <c r="I20" s="87">
        <f t="shared" si="8"/>
        <v>0</v>
      </c>
      <c r="J20" s="87">
        <f t="shared" si="8"/>
        <v>0</v>
      </c>
      <c r="K20" s="87">
        <f t="shared" si="8"/>
        <v>0</v>
      </c>
      <c r="L20" s="87">
        <f t="shared" si="8"/>
        <v>0</v>
      </c>
      <c r="M20" s="87">
        <f t="shared" si="8"/>
        <v>0</v>
      </c>
      <c r="N20" s="87">
        <f t="shared" si="8"/>
        <v>0</v>
      </c>
      <c r="O20" s="87">
        <f t="shared" si="8"/>
        <v>0</v>
      </c>
      <c r="P20" s="87">
        <f t="shared" si="8"/>
        <v>0</v>
      </c>
      <c r="Q20" s="87">
        <f t="shared" si="8"/>
        <v>0</v>
      </c>
      <c r="R20" s="87">
        <f t="shared" si="8"/>
        <v>0</v>
      </c>
      <c r="S20" s="87">
        <f t="shared" si="8"/>
        <v>0</v>
      </c>
      <c r="T20" s="87">
        <f t="shared" si="8"/>
        <v>0</v>
      </c>
      <c r="U20" s="87">
        <f t="shared" si="8"/>
        <v>0</v>
      </c>
      <c r="V20" s="87">
        <f t="shared" si="8"/>
        <v>0</v>
      </c>
    </row>
    <row r="21" spans="1:22" x14ac:dyDescent="0.25">
      <c r="A21" s="84">
        <v>5</v>
      </c>
      <c r="B21" s="85">
        <f t="shared" ref="B21:C21" si="9">B7</f>
        <v>0</v>
      </c>
      <c r="C21" s="86">
        <f t="shared" si="9"/>
        <v>21</v>
      </c>
      <c r="D21" s="87">
        <f>D7*$B$7</f>
        <v>0</v>
      </c>
      <c r="E21" s="87">
        <f t="shared" ref="E21:V21" si="10">E7*$B$7</f>
        <v>0</v>
      </c>
      <c r="F21" s="87">
        <f t="shared" si="10"/>
        <v>0</v>
      </c>
      <c r="G21" s="87">
        <f t="shared" si="10"/>
        <v>0</v>
      </c>
      <c r="H21" s="87">
        <f t="shared" si="10"/>
        <v>0</v>
      </c>
      <c r="I21" s="87">
        <f t="shared" si="10"/>
        <v>0</v>
      </c>
      <c r="J21" s="87">
        <f t="shared" si="10"/>
        <v>0</v>
      </c>
      <c r="K21" s="87">
        <f t="shared" si="10"/>
        <v>0</v>
      </c>
      <c r="L21" s="87">
        <f t="shared" si="10"/>
        <v>0</v>
      </c>
      <c r="M21" s="87">
        <f t="shared" si="10"/>
        <v>0</v>
      </c>
      <c r="N21" s="87">
        <f t="shared" si="10"/>
        <v>0</v>
      </c>
      <c r="O21" s="87">
        <f t="shared" si="10"/>
        <v>0</v>
      </c>
      <c r="P21" s="87">
        <f t="shared" si="10"/>
        <v>0</v>
      </c>
      <c r="Q21" s="87">
        <f t="shared" si="10"/>
        <v>0</v>
      </c>
      <c r="R21" s="87">
        <f t="shared" si="10"/>
        <v>0</v>
      </c>
      <c r="S21" s="87">
        <f t="shared" si="10"/>
        <v>0</v>
      </c>
      <c r="T21" s="87">
        <f t="shared" si="10"/>
        <v>0</v>
      </c>
      <c r="U21" s="87">
        <f t="shared" si="10"/>
        <v>0</v>
      </c>
      <c r="V21" s="87">
        <f t="shared" si="10"/>
        <v>0</v>
      </c>
    </row>
    <row r="22" spans="1:22" x14ac:dyDescent="0.25">
      <c r="A22" s="84">
        <v>6</v>
      </c>
      <c r="B22" s="85">
        <f t="shared" ref="B22:C22" si="11">B8</f>
        <v>0</v>
      </c>
      <c r="C22" s="86">
        <f t="shared" si="11"/>
        <v>250</v>
      </c>
      <c r="D22" s="87">
        <f>D8*$B$8</f>
        <v>0</v>
      </c>
      <c r="E22" s="87">
        <f t="shared" ref="E22:V22" si="12">E8*$B$8</f>
        <v>0</v>
      </c>
      <c r="F22" s="87">
        <f t="shared" si="12"/>
        <v>0</v>
      </c>
      <c r="G22" s="87">
        <f t="shared" si="12"/>
        <v>0</v>
      </c>
      <c r="H22" s="87">
        <f t="shared" si="12"/>
        <v>0</v>
      </c>
      <c r="I22" s="87">
        <f t="shared" si="12"/>
        <v>0</v>
      </c>
      <c r="J22" s="87">
        <f t="shared" si="12"/>
        <v>0</v>
      </c>
      <c r="K22" s="87">
        <f t="shared" si="12"/>
        <v>0</v>
      </c>
      <c r="L22" s="87">
        <f t="shared" si="12"/>
        <v>0</v>
      </c>
      <c r="M22" s="87">
        <f t="shared" si="12"/>
        <v>0</v>
      </c>
      <c r="N22" s="87">
        <f t="shared" si="12"/>
        <v>0</v>
      </c>
      <c r="O22" s="87">
        <f t="shared" si="12"/>
        <v>0</v>
      </c>
      <c r="P22" s="87">
        <f t="shared" si="12"/>
        <v>0</v>
      </c>
      <c r="Q22" s="87">
        <f t="shared" si="12"/>
        <v>0</v>
      </c>
      <c r="R22" s="87">
        <f t="shared" si="12"/>
        <v>0</v>
      </c>
      <c r="S22" s="87">
        <f t="shared" si="12"/>
        <v>0</v>
      </c>
      <c r="T22" s="87">
        <f t="shared" si="12"/>
        <v>0</v>
      </c>
      <c r="U22" s="87">
        <f t="shared" si="12"/>
        <v>0</v>
      </c>
      <c r="V22" s="87">
        <f t="shared" si="12"/>
        <v>0</v>
      </c>
    </row>
    <row r="23" spans="1:22" x14ac:dyDescent="0.25">
      <c r="A23" s="84">
        <v>7</v>
      </c>
      <c r="B23" s="85">
        <f t="shared" ref="B23:C23" si="13">B9</f>
        <v>0</v>
      </c>
      <c r="C23" s="86">
        <f t="shared" si="13"/>
        <v>250</v>
      </c>
      <c r="D23" s="87">
        <f>D9*$B$9</f>
        <v>0</v>
      </c>
      <c r="E23" s="87">
        <f t="shared" ref="E23:V23" si="14">E9*$B$9</f>
        <v>0</v>
      </c>
      <c r="F23" s="87">
        <f t="shared" si="14"/>
        <v>0</v>
      </c>
      <c r="G23" s="87">
        <f t="shared" si="14"/>
        <v>0</v>
      </c>
      <c r="H23" s="87">
        <f t="shared" si="14"/>
        <v>0</v>
      </c>
      <c r="I23" s="87">
        <f t="shared" si="14"/>
        <v>0</v>
      </c>
      <c r="J23" s="87">
        <f t="shared" si="14"/>
        <v>0</v>
      </c>
      <c r="K23" s="87">
        <f t="shared" si="14"/>
        <v>0</v>
      </c>
      <c r="L23" s="87">
        <f t="shared" si="14"/>
        <v>0</v>
      </c>
      <c r="M23" s="87">
        <f t="shared" si="14"/>
        <v>0</v>
      </c>
      <c r="N23" s="87">
        <f t="shared" si="14"/>
        <v>0</v>
      </c>
      <c r="O23" s="87">
        <f t="shared" si="14"/>
        <v>0</v>
      </c>
      <c r="P23" s="87">
        <f t="shared" si="14"/>
        <v>0</v>
      </c>
      <c r="Q23" s="87">
        <f t="shared" si="14"/>
        <v>0</v>
      </c>
      <c r="R23" s="87">
        <f t="shared" si="14"/>
        <v>0</v>
      </c>
      <c r="S23" s="87">
        <f t="shared" si="14"/>
        <v>0</v>
      </c>
      <c r="T23" s="87">
        <f t="shared" si="14"/>
        <v>0</v>
      </c>
      <c r="U23" s="87">
        <f t="shared" si="14"/>
        <v>0</v>
      </c>
      <c r="V23" s="87">
        <f t="shared" si="14"/>
        <v>0</v>
      </c>
    </row>
    <row r="24" spans="1:22" x14ac:dyDescent="0.25">
      <c r="A24" s="84">
        <v>8</v>
      </c>
      <c r="B24" s="85">
        <f t="shared" ref="B24:C24" si="15">B10</f>
        <v>0</v>
      </c>
      <c r="C24" s="86">
        <f t="shared" si="15"/>
        <v>110</v>
      </c>
      <c r="D24" s="87">
        <f>D10*$B$10</f>
        <v>0</v>
      </c>
      <c r="E24" s="87">
        <f t="shared" ref="E24:V24" si="16">E10*$B$10</f>
        <v>0</v>
      </c>
      <c r="F24" s="87">
        <f t="shared" si="16"/>
        <v>0</v>
      </c>
      <c r="G24" s="87">
        <f t="shared" si="16"/>
        <v>0</v>
      </c>
      <c r="H24" s="87">
        <f t="shared" si="16"/>
        <v>0</v>
      </c>
      <c r="I24" s="87">
        <f t="shared" si="16"/>
        <v>0</v>
      </c>
      <c r="J24" s="87">
        <f t="shared" si="16"/>
        <v>0</v>
      </c>
      <c r="K24" s="87">
        <f t="shared" si="16"/>
        <v>0</v>
      </c>
      <c r="L24" s="87">
        <f t="shared" si="16"/>
        <v>0</v>
      </c>
      <c r="M24" s="87">
        <f t="shared" si="16"/>
        <v>0</v>
      </c>
      <c r="N24" s="87">
        <f t="shared" si="16"/>
        <v>0</v>
      </c>
      <c r="O24" s="87">
        <f t="shared" si="16"/>
        <v>0</v>
      </c>
      <c r="P24" s="87">
        <f t="shared" si="16"/>
        <v>0</v>
      </c>
      <c r="Q24" s="87">
        <f t="shared" si="16"/>
        <v>0</v>
      </c>
      <c r="R24" s="87">
        <f t="shared" si="16"/>
        <v>0</v>
      </c>
      <c r="S24" s="87">
        <f t="shared" si="16"/>
        <v>0</v>
      </c>
      <c r="T24" s="87">
        <f t="shared" si="16"/>
        <v>0</v>
      </c>
      <c r="U24" s="87">
        <f t="shared" si="16"/>
        <v>0</v>
      </c>
      <c r="V24" s="87">
        <f t="shared" si="16"/>
        <v>0</v>
      </c>
    </row>
    <row r="25" spans="1:22" x14ac:dyDescent="0.25">
      <c r="A25" s="84">
        <v>9</v>
      </c>
      <c r="B25" s="85">
        <f t="shared" ref="B25:C25" si="17">B11</f>
        <v>0</v>
      </c>
      <c r="C25" s="86">
        <f t="shared" si="17"/>
        <v>250</v>
      </c>
      <c r="D25" s="87">
        <f>D11*$B$11</f>
        <v>0</v>
      </c>
      <c r="E25" s="87">
        <f t="shared" ref="E25:V25" si="18">E11*$B$11</f>
        <v>0</v>
      </c>
      <c r="F25" s="87">
        <f t="shared" si="18"/>
        <v>0</v>
      </c>
      <c r="G25" s="87">
        <f t="shared" si="18"/>
        <v>0</v>
      </c>
      <c r="H25" s="87">
        <f t="shared" si="18"/>
        <v>0</v>
      </c>
      <c r="I25" s="87">
        <f t="shared" si="18"/>
        <v>0</v>
      </c>
      <c r="J25" s="87">
        <f t="shared" si="18"/>
        <v>0</v>
      </c>
      <c r="K25" s="87">
        <f t="shared" si="18"/>
        <v>0</v>
      </c>
      <c r="L25" s="87">
        <f t="shared" si="18"/>
        <v>0</v>
      </c>
      <c r="M25" s="87">
        <f t="shared" si="18"/>
        <v>0</v>
      </c>
      <c r="N25" s="87">
        <f t="shared" si="18"/>
        <v>0</v>
      </c>
      <c r="O25" s="87">
        <f t="shared" si="18"/>
        <v>0</v>
      </c>
      <c r="P25" s="87">
        <f t="shared" si="18"/>
        <v>0</v>
      </c>
      <c r="Q25" s="87">
        <f t="shared" si="18"/>
        <v>0</v>
      </c>
      <c r="R25" s="87">
        <f t="shared" si="18"/>
        <v>0</v>
      </c>
      <c r="S25" s="87">
        <f t="shared" si="18"/>
        <v>0</v>
      </c>
      <c r="T25" s="87">
        <f t="shared" si="18"/>
        <v>0</v>
      </c>
      <c r="U25" s="87">
        <f t="shared" si="18"/>
        <v>0</v>
      </c>
      <c r="V25" s="87">
        <f t="shared" si="18"/>
        <v>0</v>
      </c>
    </row>
    <row r="26" spans="1:22" x14ac:dyDescent="0.25">
      <c r="A26" s="84">
        <v>10</v>
      </c>
      <c r="B26" s="85">
        <f t="shared" ref="B26:C26" si="19">B12</f>
        <v>0</v>
      </c>
      <c r="C26" s="86">
        <f t="shared" si="19"/>
        <v>250</v>
      </c>
      <c r="D26" s="87">
        <f>D12*$B$12</f>
        <v>0</v>
      </c>
      <c r="E26" s="87">
        <f t="shared" ref="E26:V26" si="20">E12*$B$12</f>
        <v>0</v>
      </c>
      <c r="F26" s="87">
        <f t="shared" si="20"/>
        <v>0</v>
      </c>
      <c r="G26" s="87">
        <f t="shared" si="20"/>
        <v>0</v>
      </c>
      <c r="H26" s="87">
        <f t="shared" si="20"/>
        <v>0</v>
      </c>
      <c r="I26" s="87">
        <f t="shared" si="20"/>
        <v>0</v>
      </c>
      <c r="J26" s="87">
        <f t="shared" si="20"/>
        <v>0</v>
      </c>
      <c r="K26" s="87">
        <f t="shared" si="20"/>
        <v>0</v>
      </c>
      <c r="L26" s="87">
        <f t="shared" si="20"/>
        <v>0</v>
      </c>
      <c r="M26" s="87">
        <f t="shared" si="20"/>
        <v>0</v>
      </c>
      <c r="N26" s="87">
        <f t="shared" si="20"/>
        <v>0</v>
      </c>
      <c r="O26" s="87">
        <f t="shared" si="20"/>
        <v>0</v>
      </c>
      <c r="P26" s="87">
        <f t="shared" si="20"/>
        <v>0</v>
      </c>
      <c r="Q26" s="87">
        <f t="shared" si="20"/>
        <v>0</v>
      </c>
      <c r="R26" s="87">
        <f t="shared" si="20"/>
        <v>0</v>
      </c>
      <c r="S26" s="87">
        <f t="shared" si="20"/>
        <v>0</v>
      </c>
      <c r="T26" s="87">
        <f t="shared" si="20"/>
        <v>0</v>
      </c>
      <c r="U26" s="87">
        <f t="shared" si="20"/>
        <v>0</v>
      </c>
      <c r="V26" s="87">
        <f t="shared" si="20"/>
        <v>0</v>
      </c>
    </row>
    <row r="27" spans="1:22" s="89" customFormat="1" ht="15.5" x14ac:dyDescent="0.35">
      <c r="A27" s="146" t="s">
        <v>85</v>
      </c>
      <c r="B27" s="146"/>
      <c r="C27" s="146"/>
      <c r="D27" s="88">
        <f>SUM(D17:D26)</f>
        <v>0</v>
      </c>
      <c r="E27" s="88">
        <f t="shared" ref="E27:V27" si="21">SUM(E17:E26)</f>
        <v>0</v>
      </c>
      <c r="F27" s="88">
        <f t="shared" si="21"/>
        <v>0</v>
      </c>
      <c r="G27" s="88">
        <f t="shared" si="21"/>
        <v>0</v>
      </c>
      <c r="H27" s="88">
        <f t="shared" si="21"/>
        <v>0</v>
      </c>
      <c r="I27" s="88">
        <f t="shared" si="21"/>
        <v>0</v>
      </c>
      <c r="J27" s="88">
        <f t="shared" si="21"/>
        <v>0</v>
      </c>
      <c r="K27" s="88">
        <f t="shared" si="21"/>
        <v>0</v>
      </c>
      <c r="L27" s="88">
        <f t="shared" si="21"/>
        <v>0</v>
      </c>
      <c r="M27" s="88">
        <f t="shared" si="21"/>
        <v>0</v>
      </c>
      <c r="N27" s="88">
        <f t="shared" si="21"/>
        <v>0</v>
      </c>
      <c r="O27" s="88">
        <f t="shared" si="21"/>
        <v>0</v>
      </c>
      <c r="P27" s="88">
        <f t="shared" si="21"/>
        <v>0</v>
      </c>
      <c r="Q27" s="88">
        <f t="shared" si="21"/>
        <v>0</v>
      </c>
      <c r="R27" s="88">
        <f t="shared" si="21"/>
        <v>0</v>
      </c>
      <c r="S27" s="88">
        <f t="shared" si="21"/>
        <v>0</v>
      </c>
      <c r="T27" s="88">
        <f t="shared" si="21"/>
        <v>0</v>
      </c>
      <c r="U27" s="88">
        <f t="shared" si="21"/>
        <v>0</v>
      </c>
      <c r="V27" s="88">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9a8a41bec459c56720a70b0066a0efeb">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ae4c246a6242be9a97fe404ae663072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REGU-204-2744392</_dlc_DocId>
    <_dlc_DocIdUrl xmlns="9be56660-2c31-41ef-bc00-23e72f632f2a">
      <Url>https://cyfoethnaturiolcymru.sharepoint.com/teams/Regulatory/Permitting/_layouts/15/DocIdRedir.aspx?ID=REGU-204-2744392</Url>
      <Description>REGU-204-2744392</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2022-02-11T00:00:00+00:00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documentManagement>
</p:properti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46C13F-2A77-4559-B91F-AA746927BC83}"/>
</file>

<file path=customXml/itemProps2.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3.xml><?xml version="1.0" encoding="utf-8"?>
<ds:datastoreItem xmlns:ds="http://schemas.openxmlformats.org/officeDocument/2006/customXml" ds:itemID="{99E05F47-898F-48B0-B25A-A1F49C35465B}"/>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 sludge</vt:lpstr>
      <vt:lpstr>Croda Goole sludge</vt:lpstr>
      <vt:lpstr>Croda Widnes sludge</vt:lpstr>
      <vt:lpstr>Maelor foods sludge</vt:lpstr>
      <vt:lpstr>Encirc sludge</vt:lpstr>
      <vt:lpstr>Beechdean sludge</vt:lpstr>
      <vt:lpstr>Westland sludge</vt:lpstr>
      <vt:lpstr>Kelloggs sludge</vt:lpstr>
      <vt:lpstr>Rowan food sludge</vt:lpstr>
      <vt:lpstr>D wise efffluent</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Clee, Owen</cp:lastModifiedBy>
  <dcterms:created xsi:type="dcterms:W3CDTF">2016-09-26T10:07:59Z</dcterms:created>
  <dcterms:modified xsi:type="dcterms:W3CDTF">2021-12-23T11:50:45Z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bef58acf-ca3e-4877-8512-d45fb6de5174</vt:lpwstr>
  </property>
</Properties>
</file>