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7057/"/>
    </mc:Choice>
  </mc:AlternateContent>
  <xr:revisionPtr revIDLastSave="0" documentId="13_ncr:1_{BEF46326-CF09-487B-8366-037ABBC4E8A4}" xr6:coauthVersionLast="46" xr6:coauthVersionMax="46" xr10:uidLastSave="{00000000-0000-0000-0000-000000000000}"/>
  <bookViews>
    <workbookView xWindow="-110" yWindow="-110" windowWidth="19420" windowHeight="10420" tabRatio="870" activeTab="1"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7"/>
  <c r="L3" i="21"/>
  <c r="L3" i="1"/>
  <c r="O65" i="1" l="1"/>
  <c r="P65" i="1"/>
  <c r="Q65" i="1"/>
  <c r="R65" i="1"/>
  <c r="S65" i="1"/>
  <c r="T65" i="1"/>
  <c r="U65" i="1"/>
  <c r="O65" i="21"/>
  <c r="P65" i="21"/>
  <c r="Q65" i="21"/>
  <c r="R65" i="21"/>
  <c r="S65" i="21"/>
  <c r="T65" i="21"/>
  <c r="U65" i="21"/>
  <c r="O65" i="27"/>
  <c r="P65" i="27"/>
  <c r="Q65" i="27"/>
  <c r="R65" i="27"/>
  <c r="S65" i="27"/>
  <c r="T65" i="27"/>
  <c r="U65" i="27"/>
  <c r="O65" i="28"/>
  <c r="P65" i="28"/>
  <c r="Q65" i="28"/>
  <c r="R65" i="28"/>
  <c r="S65" i="28"/>
  <c r="T65" i="28"/>
  <c r="U65" i="28"/>
  <c r="O65" i="30"/>
  <c r="P65" i="30"/>
  <c r="Q65" i="30"/>
  <c r="R65" i="30"/>
  <c r="S65" i="30"/>
  <c r="T65" i="30"/>
  <c r="U65" i="30"/>
  <c r="O65" i="26"/>
  <c r="P65" i="26"/>
  <c r="Q65" i="26"/>
  <c r="R65" i="26"/>
  <c r="S65" i="26"/>
  <c r="T65" i="26"/>
  <c r="U65" i="26"/>
  <c r="O65" i="24"/>
  <c r="P65" i="24"/>
  <c r="Q65" i="24"/>
  <c r="R65" i="24"/>
  <c r="S65" i="24"/>
  <c r="T65" i="24"/>
  <c r="U65" i="24"/>
  <c r="O65" i="29"/>
  <c r="P65" i="29"/>
  <c r="Q65" i="29"/>
  <c r="R65" i="29"/>
  <c r="S65" i="29"/>
  <c r="T65" i="29"/>
  <c r="U65" i="29"/>
  <c r="O65" i="23"/>
  <c r="P65" i="23"/>
  <c r="Q65" i="23"/>
  <c r="R65" i="23"/>
  <c r="S65" i="23"/>
  <c r="T65" i="23"/>
  <c r="U65" i="23"/>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V20" i="28"/>
  <c r="U20" i="28"/>
  <c r="T20" i="28"/>
  <c r="S20" i="28"/>
  <c r="R20" i="28"/>
  <c r="Q20" i="28"/>
  <c r="P20" i="28"/>
  <c r="V18" i="28"/>
  <c r="R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Q22" i="27"/>
  <c r="O22" i="27"/>
  <c r="V20" i="27"/>
  <c r="U20" i="27"/>
  <c r="T20" i="27"/>
  <c r="S20" i="27"/>
  <c r="R20" i="27"/>
  <c r="Q20" i="27"/>
  <c r="P20" i="27"/>
  <c r="U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V18"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I23" i="21" s="1"/>
  <c r="I24" i="21" s="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R59" i="28"/>
  <c r="S17" i="28"/>
  <c r="S21" i="28"/>
  <c r="S23" i="28" s="1"/>
  <c r="I59" i="29"/>
  <c r="J17" i="29"/>
  <c r="J21" i="29"/>
  <c r="J23" i="29" s="1"/>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F20" i="27" s="1"/>
  <c r="M59" i="27"/>
  <c r="N17" i="27"/>
  <c r="N19" i="27" s="1"/>
  <c r="N20" i="27" s="1"/>
  <c r="U59" i="27"/>
  <c r="V17" i="27"/>
  <c r="E59" i="28"/>
  <c r="F17" i="28"/>
  <c r="F21" i="28"/>
  <c r="M59" i="28"/>
  <c r="N17" i="28"/>
  <c r="N19" i="28" s="1"/>
  <c r="N20" i="28" s="1"/>
  <c r="N21" i="28"/>
  <c r="U59" i="28"/>
  <c r="V17" i="28"/>
  <c r="V21" i="28"/>
  <c r="D59" i="29"/>
  <c r="E17" i="29"/>
  <c r="E21" i="29"/>
  <c r="E23" i="29" s="1"/>
  <c r="L59" i="29"/>
  <c r="M17" i="29"/>
  <c r="M21" i="29"/>
  <c r="M23" i="29" s="1"/>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21" i="22"/>
  <c r="G23" i="22" s="1"/>
  <c r="O17" i="22"/>
  <c r="O19" i="22" s="1"/>
  <c r="O21" i="22"/>
  <c r="O23" i="22" s="1"/>
  <c r="H59" i="23"/>
  <c r="I21" i="23"/>
  <c r="I23" i="23" s="1"/>
  <c r="I17" i="23"/>
  <c r="I19" i="23" s="1"/>
  <c r="P59" i="23"/>
  <c r="Q17" i="23"/>
  <c r="Q21" i="23"/>
  <c r="Q23" i="23" s="1"/>
  <c r="C59" i="24"/>
  <c r="D17" i="24"/>
  <c r="D19" i="24" s="1"/>
  <c r="D21" i="24"/>
  <c r="K59" i="24"/>
  <c r="L21" i="24"/>
  <c r="L17" i="24"/>
  <c r="L19" i="24" s="1"/>
  <c r="S59" i="24"/>
  <c r="T21" i="24"/>
  <c r="T17" i="24"/>
  <c r="T19" i="24" s="1"/>
  <c r="H21" i="26"/>
  <c r="H23" i="26" s="1"/>
  <c r="H17" i="26"/>
  <c r="H19" i="26" s="1"/>
  <c r="P21" i="26"/>
  <c r="P17" i="26"/>
  <c r="F59" i="28"/>
  <c r="G17" i="28"/>
  <c r="G19" i="28" s="1"/>
  <c r="G20" i="28" s="1"/>
  <c r="G21" i="28"/>
  <c r="G23" i="28" s="1"/>
  <c r="G24" i="28" s="1"/>
  <c r="N59" i="28"/>
  <c r="O17" i="28"/>
  <c r="O19" i="28" s="1"/>
  <c r="O20" i="28" s="1"/>
  <c r="O21" i="28"/>
  <c r="E59" i="29"/>
  <c r="F17" i="29"/>
  <c r="F21" i="29"/>
  <c r="F23" i="29" s="1"/>
  <c r="M59" i="29"/>
  <c r="N17" i="29"/>
  <c r="N21" i="29"/>
  <c r="U59" i="29"/>
  <c r="V17" i="29"/>
  <c r="V21" i="29"/>
  <c r="V23" i="29" s="1"/>
  <c r="D59" i="30"/>
  <c r="E17" i="30"/>
  <c r="E19" i="30" s="1"/>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I59" i="23"/>
  <c r="J21" i="23"/>
  <c r="J23" i="23" s="1"/>
  <c r="J17" i="23"/>
  <c r="J19" i="23" s="1"/>
  <c r="Q59" i="23"/>
  <c r="R21" i="23"/>
  <c r="R17" i="23"/>
  <c r="D59" i="24"/>
  <c r="E17" i="24"/>
  <c r="E19" i="24" s="1"/>
  <c r="E21" i="24"/>
  <c r="L59" i="24"/>
  <c r="M17" i="24"/>
  <c r="M19" i="24" s="1"/>
  <c r="M21" i="24"/>
  <c r="M23" i="24" s="1"/>
  <c r="T59" i="24"/>
  <c r="U21" i="24"/>
  <c r="U17" i="24"/>
  <c r="H59" i="26"/>
  <c r="I17" i="26"/>
  <c r="I19" i="26" s="1"/>
  <c r="I21" i="26"/>
  <c r="I23" i="26" s="1"/>
  <c r="P59" i="26"/>
  <c r="Q17" i="26"/>
  <c r="Q19" i="26" s="1"/>
  <c r="Q21" i="26"/>
  <c r="E63" i="26"/>
  <c r="H17" i="27"/>
  <c r="P17" i="27"/>
  <c r="P19" i="27" s="1"/>
  <c r="H21" i="28"/>
  <c r="H23" i="28" s="1"/>
  <c r="H24" i="28" s="1"/>
  <c r="H17" i="28"/>
  <c r="H19" i="28" s="1"/>
  <c r="H20" i="28" s="1"/>
  <c r="P21" i="28"/>
  <c r="P17" i="28"/>
  <c r="P19" i="28" s="1"/>
  <c r="G17" i="29"/>
  <c r="G21" i="29"/>
  <c r="G23" i="29" s="1"/>
  <c r="O17" i="29"/>
  <c r="O21" i="29"/>
  <c r="E59" i="30"/>
  <c r="F21" i="30"/>
  <c r="F23" i="30" s="1"/>
  <c r="F17" i="30"/>
  <c r="F19" i="30" s="1"/>
  <c r="M59" i="30"/>
  <c r="N21" i="30"/>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19" i="21" s="1"/>
  <c r="M20" i="21" s="1"/>
  <c r="M21" i="21"/>
  <c r="M23" i="21" s="1"/>
  <c r="M24" i="21" s="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I21" i="28"/>
  <c r="I23" i="28" s="1"/>
  <c r="I24" i="28" s="1"/>
  <c r="I17" i="28"/>
  <c r="I19" i="28" s="1"/>
  <c r="I20" i="28" s="1"/>
  <c r="Q21" i="28"/>
  <c r="Q23" i="28" s="1"/>
  <c r="Q17" i="28"/>
  <c r="Q19" i="28" s="1"/>
  <c r="H21" i="29"/>
  <c r="H23" i="29" s="1"/>
  <c r="H17" i="29"/>
  <c r="P21" i="29"/>
  <c r="P23" i="29" s="1"/>
  <c r="P17" i="29"/>
  <c r="G21" i="30"/>
  <c r="G23"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C59" i="23"/>
  <c r="D17" i="23"/>
  <c r="D19" i="23" s="1"/>
  <c r="D21" i="23"/>
  <c r="S59" i="23"/>
  <c r="T17" i="23"/>
  <c r="T21" i="23"/>
  <c r="G17" i="24"/>
  <c r="G19" i="24" s="1"/>
  <c r="G21" i="24"/>
  <c r="G23" i="24" s="1"/>
  <c r="O17" i="24"/>
  <c r="O21" i="24"/>
  <c r="O23" i="24" s="1"/>
  <c r="J59" i="26"/>
  <c r="K17" i="26"/>
  <c r="K19" i="26" s="1"/>
  <c r="K21" i="26"/>
  <c r="K23" i="26" s="1"/>
  <c r="R59" i="26"/>
  <c r="S17" i="26"/>
  <c r="S19" i="26" s="1"/>
  <c r="S21" i="26"/>
  <c r="S23" i="26" s="1"/>
  <c r="M63" i="26"/>
  <c r="I59" i="27"/>
  <c r="J17" i="27"/>
  <c r="J19" i="27" s="1"/>
  <c r="J20" i="27" s="1"/>
  <c r="Q59" i="27"/>
  <c r="R17" i="27"/>
  <c r="I59" i="28"/>
  <c r="J17" i="28"/>
  <c r="J19" i="28" s="1"/>
  <c r="J20" i="28" s="1"/>
  <c r="J21" i="28"/>
  <c r="J23" i="28" s="1"/>
  <c r="J24"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S58" i="21"/>
  <c r="S61" i="21" s="1"/>
  <c r="C58" i="21"/>
  <c r="C61" i="21" s="1"/>
  <c r="C64" i="21" s="1"/>
  <c r="K58" i="21"/>
  <c r="K61" i="21" s="1"/>
  <c r="K64" i="21" s="1"/>
  <c r="K65" i="21" s="1"/>
  <c r="R19" i="24"/>
  <c r="I21" i="27"/>
  <c r="I23" i="27" s="1"/>
  <c r="I24" i="27" s="1"/>
  <c r="Q21" i="27"/>
  <c r="R58" i="21"/>
  <c r="R61" i="21" s="1"/>
  <c r="R64" i="21" s="1"/>
  <c r="O57" i="21"/>
  <c r="A43" i="21"/>
  <c r="J58" i="21"/>
  <c r="J61" i="21" s="1"/>
  <c r="G23" i="26"/>
  <c r="D58" i="29"/>
  <c r="D61" i="29" s="1"/>
  <c r="P23" i="26"/>
  <c r="G21" i="27"/>
  <c r="G23" i="27" s="1"/>
  <c r="G24" i="27" s="1"/>
  <c r="O21" i="27"/>
  <c r="O23" i="27" s="1"/>
  <c r="O24" i="27" s="1"/>
  <c r="D58" i="30"/>
  <c r="D61" i="30" s="1"/>
  <c r="D64" i="30" s="1"/>
  <c r="D65" i="30" s="1"/>
  <c r="L58" i="30"/>
  <c r="L61" i="30" s="1"/>
  <c r="L64" i="30" s="1"/>
  <c r="L65" i="30" s="1"/>
  <c r="R58" i="23"/>
  <c r="R61" i="23" s="1"/>
  <c r="H21" i="27"/>
  <c r="H23" i="27" s="1"/>
  <c r="H24" i="27" s="1"/>
  <c r="P21" i="27"/>
  <c r="J58" i="22"/>
  <c r="J61" i="22" s="1"/>
  <c r="J58" i="26"/>
  <c r="J61" i="26" s="1"/>
  <c r="R19" i="23"/>
  <c r="J58" i="27"/>
  <c r="J61" i="27" s="1"/>
  <c r="R58" i="27"/>
  <c r="R61" i="27" s="1"/>
  <c r="R64" i="27" s="1"/>
  <c r="R58" i="28"/>
  <c r="R61" i="28" s="1"/>
  <c r="R64" i="28" s="1"/>
  <c r="F58" i="22"/>
  <c r="F61" i="22" s="1"/>
  <c r="N58" i="22"/>
  <c r="N61" i="22" s="1"/>
  <c r="N64" i="22" s="1"/>
  <c r="N65"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I23" i="30"/>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R21" i="27"/>
  <c r="R23"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H58" i="30"/>
  <c r="H61" i="30" s="1"/>
  <c r="H64" i="30" s="1"/>
  <c r="H65" i="30" s="1"/>
  <c r="N59" i="30"/>
  <c r="K19" i="21"/>
  <c r="K20" i="21" s="1"/>
  <c r="Q57" i="21"/>
  <c r="B58" i="21"/>
  <c r="B61" i="21" s="1"/>
  <c r="I58" i="22"/>
  <c r="I61"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K58" i="27"/>
  <c r="K61" i="27" s="1"/>
  <c r="K64" i="27" s="1"/>
  <c r="K65" i="27" s="1"/>
  <c r="S58" i="27"/>
  <c r="S61" i="27" s="1"/>
  <c r="S64" i="27" s="1"/>
  <c r="P57" i="27"/>
  <c r="N59" i="27"/>
  <c r="H58" i="28"/>
  <c r="H61" i="28" s="1"/>
  <c r="P58" i="28"/>
  <c r="P61" i="28" s="1"/>
  <c r="N57" i="28"/>
  <c r="L23" i="29"/>
  <c r="T23" i="29"/>
  <c r="G58" i="29"/>
  <c r="G61" i="29" s="1"/>
  <c r="O58" i="29"/>
  <c r="O61" i="29" s="1"/>
  <c r="P59" i="29"/>
  <c r="I57" i="30"/>
  <c r="G57" i="21"/>
  <c r="J19" i="22"/>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R19" i="30"/>
  <c r="F63" i="30"/>
  <c r="N63" i="30"/>
  <c r="K19" i="30"/>
  <c r="S19" i="30"/>
  <c r="S23" i="30"/>
  <c r="A31" i="30"/>
  <c r="A33" i="30"/>
  <c r="A39" i="30"/>
  <c r="A41" i="30"/>
  <c r="A47" i="30"/>
  <c r="A49" i="30"/>
  <c r="G57" i="30"/>
  <c r="O57" i="30"/>
  <c r="G59" i="30"/>
  <c r="O59" i="30"/>
  <c r="G63" i="30"/>
  <c r="O63" i="30"/>
  <c r="P63" i="30"/>
  <c r="I63" i="30"/>
  <c r="Q63" i="30"/>
  <c r="T19" i="30"/>
  <c r="V19"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F57" i="29"/>
  <c r="N57" i="29"/>
  <c r="F59" i="29"/>
  <c r="N59" i="29"/>
  <c r="F63" i="29"/>
  <c r="N63" i="29"/>
  <c r="H63" i="29"/>
  <c r="K19" i="29"/>
  <c r="S19" i="29"/>
  <c r="S23" i="29"/>
  <c r="A31" i="29"/>
  <c r="A33" i="29"/>
  <c r="A39" i="29"/>
  <c r="A41" i="29"/>
  <c r="A47" i="29"/>
  <c r="A49" i="29"/>
  <c r="G57" i="29"/>
  <c r="O57" i="29"/>
  <c r="G59" i="29"/>
  <c r="O59" i="29"/>
  <c r="G63" i="29"/>
  <c r="O63" i="29"/>
  <c r="E19" i="29"/>
  <c r="M19" i="29"/>
  <c r="U19" i="29"/>
  <c r="U23" i="29"/>
  <c r="I57" i="29"/>
  <c r="Q57" i="29"/>
  <c r="I63" i="29"/>
  <c r="Q63" i="29"/>
  <c r="F19" i="29"/>
  <c r="N19" i="29"/>
  <c r="V19" i="29"/>
  <c r="N23" i="29"/>
  <c r="B63" i="29"/>
  <c r="J63" i="29"/>
  <c r="R63" i="29"/>
  <c r="L19" i="29"/>
  <c r="G19" i="29"/>
  <c r="O19" i="29"/>
  <c r="A32" i="29"/>
  <c r="A34" i="29"/>
  <c r="A40" i="29"/>
  <c r="A42" i="29"/>
  <c r="A48" i="29"/>
  <c r="A50" i="29"/>
  <c r="C63" i="29"/>
  <c r="K63" i="29"/>
  <c r="S63" i="29"/>
  <c r="H19"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H59" i="28"/>
  <c r="P59" i="28"/>
  <c r="H63" i="28"/>
  <c r="P63" i="28"/>
  <c r="E19" i="28"/>
  <c r="E20" i="28" s="1"/>
  <c r="M19" i="28"/>
  <c r="M20" i="28" s="1"/>
  <c r="U19" i="28"/>
  <c r="M23" i="28"/>
  <c r="M24" i="28" s="1"/>
  <c r="I57" i="28"/>
  <c r="Q57" i="28"/>
  <c r="I63" i="28"/>
  <c r="Q63" i="28"/>
  <c r="R19" i="28"/>
  <c r="F19" i="28"/>
  <c r="F20" i="28" s="1"/>
  <c r="V19" i="28"/>
  <c r="F23" i="28"/>
  <c r="F24" i="28" s="1"/>
  <c r="N23" i="28"/>
  <c r="N24" i="28" s="1"/>
  <c r="V23" i="28"/>
  <c r="B63" i="28"/>
  <c r="J63" i="28"/>
  <c r="R63" i="28"/>
  <c r="A32" i="28"/>
  <c r="A34" i="28"/>
  <c r="A40" i="28"/>
  <c r="A42" i="28"/>
  <c r="A48" i="28"/>
  <c r="A50" i="28"/>
  <c r="C63" i="28"/>
  <c r="K63" i="28"/>
  <c r="S63" i="28"/>
  <c r="D63" i="28"/>
  <c r="L63" i="28"/>
  <c r="T63" i="28"/>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V19" i="27"/>
  <c r="F21" i="27"/>
  <c r="F23" i="27" s="1"/>
  <c r="F24" i="27" s="1"/>
  <c r="N21" i="27"/>
  <c r="N23" i="27" s="1"/>
  <c r="N24" i="27" s="1"/>
  <c r="V21" i="27"/>
  <c r="V23" i="27" s="1"/>
  <c r="B63" i="27"/>
  <c r="J63" i="27"/>
  <c r="R63" i="27"/>
  <c r="A32" i="27"/>
  <c r="A34" i="27"/>
  <c r="A40" i="27"/>
  <c r="A42" i="27"/>
  <c r="A48" i="27"/>
  <c r="A50" i="27"/>
  <c r="C63" i="27"/>
  <c r="K63" i="27"/>
  <c r="S63" i="27"/>
  <c r="L19" i="27"/>
  <c r="L20" i="27" s="1"/>
  <c r="H19" i="27"/>
  <c r="H20" i="27" s="1"/>
  <c r="D63" i="27"/>
  <c r="L63" i="27"/>
  <c r="T63" i="27"/>
  <c r="H63" i="27"/>
  <c r="Q19" i="27"/>
  <c r="E63" i="27"/>
  <c r="M63" i="27"/>
  <c r="U64" i="26"/>
  <c r="U66" i="26" s="1"/>
  <c r="O23" i="26"/>
  <c r="C19" i="26"/>
  <c r="C20" i="26" s="1"/>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Q59" i="26"/>
  <c r="Q64" i="26" s="1"/>
  <c r="I63" i="26"/>
  <c r="Q63" i="26"/>
  <c r="N19" i="26"/>
  <c r="N23" i="26"/>
  <c r="V23" i="26"/>
  <c r="B63" i="26"/>
  <c r="J63" i="26"/>
  <c r="R63" i="26"/>
  <c r="G19" i="26"/>
  <c r="O19" i="26"/>
  <c r="A32" i="26"/>
  <c r="A34" i="26"/>
  <c r="A40" i="26"/>
  <c r="A42" i="26"/>
  <c r="A48" i="26"/>
  <c r="A50" i="26"/>
  <c r="C63" i="26"/>
  <c r="K63" i="26"/>
  <c r="S63" i="26"/>
  <c r="P19" i="26"/>
  <c r="D63" i="26"/>
  <c r="L63" i="26"/>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N23" i="23"/>
  <c r="O19" i="23"/>
  <c r="A32" i="23"/>
  <c r="A34" i="23"/>
  <c r="A40" i="23"/>
  <c r="A42" i="23"/>
  <c r="A48" i="23"/>
  <c r="A50" i="23"/>
  <c r="H19" i="23"/>
  <c r="Q19" i="23"/>
  <c r="U63" i="22"/>
  <c r="M63" i="22"/>
  <c r="E63" i="22"/>
  <c r="F63" i="22"/>
  <c r="T63" i="22"/>
  <c r="L63" i="22"/>
  <c r="D63" i="22"/>
  <c r="S63" i="22"/>
  <c r="K63" i="22"/>
  <c r="C63" i="22"/>
  <c r="N63" i="22"/>
  <c r="R63" i="22"/>
  <c r="J63" i="22"/>
  <c r="B63" i="22"/>
  <c r="Q63" i="22"/>
  <c r="I63" i="22"/>
  <c r="P63" i="22"/>
  <c r="H63" i="22"/>
  <c r="O63" i="22"/>
  <c r="G63" i="22"/>
  <c r="S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G23" i="21"/>
  <c r="G24" i="21" s="1"/>
  <c r="C57" i="21"/>
  <c r="K57" i="21"/>
  <c r="S57" i="21"/>
  <c r="G19" i="21"/>
  <c r="G20" i="21" s="1"/>
  <c r="Q19" i="21"/>
  <c r="J23" i="21"/>
  <c r="J24" i="21" s="1"/>
  <c r="R23" i="21"/>
  <c r="R24" i="21" s="1"/>
  <c r="I19" i="21"/>
  <c r="I20" i="21" s="1"/>
  <c r="L19" i="21"/>
  <c r="L20" i="21" s="1"/>
  <c r="R19" i="2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7" l="1"/>
  <c r="D65" i="27"/>
  <c r="C65" i="27"/>
  <c r="K65" i="28"/>
  <c r="D65" i="28"/>
  <c r="D65" i="21"/>
  <c r="C65" i="21"/>
  <c r="J64" i="27"/>
  <c r="J65" i="27" s="1"/>
  <c r="I64" i="22"/>
  <c r="I65" i="22" s="1"/>
  <c r="I64" i="26"/>
  <c r="I65" i="26" s="1"/>
  <c r="I64" i="27"/>
  <c r="I65" i="27" s="1"/>
  <c r="C64" i="29"/>
  <c r="C65" i="29" s="1"/>
  <c r="C64" i="30"/>
  <c r="C65" i="30" s="1"/>
  <c r="B64" i="30"/>
  <c r="B65" i="30" s="1"/>
  <c r="L64" i="28"/>
  <c r="L65" i="28" s="1"/>
  <c r="N66" i="21"/>
  <c r="N65" i="21"/>
  <c r="M66" i="26"/>
  <c r="M65" i="26"/>
  <c r="F64" i="26"/>
  <c r="G64" i="30"/>
  <c r="G65" i="30" s="1"/>
  <c r="L64" i="22"/>
  <c r="L65" i="22" s="1"/>
  <c r="D64" i="22"/>
  <c r="D65" i="22" s="1"/>
  <c r="Q64" i="22"/>
  <c r="U64" i="22"/>
  <c r="U66" i="22" s="1"/>
  <c r="S64" i="23"/>
  <c r="M64" i="23"/>
  <c r="R64" i="23"/>
  <c r="R66" i="23" s="1"/>
  <c r="M64" i="29"/>
  <c r="M65" i="29" s="1"/>
  <c r="D64" i="29"/>
  <c r="D65" i="29" s="1"/>
  <c r="O64" i="24"/>
  <c r="O66" i="24" s="1"/>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4" i="30"/>
  <c r="L66" i="30"/>
  <c r="J66" i="28"/>
  <c r="G64" i="26"/>
  <c r="G64" i="29"/>
  <c r="F64" i="22"/>
  <c r="O64" i="26"/>
  <c r="O66" i="26" s="1"/>
  <c r="R66" i="22"/>
  <c r="T66" i="24"/>
  <c r="U66" i="23"/>
  <c r="P64" i="30"/>
  <c r="P66" i="30" s="1"/>
  <c r="C66" i="23"/>
  <c r="P66" i="23"/>
  <c r="E66" i="22"/>
  <c r="T66" i="23"/>
  <c r="Q66" i="21"/>
  <c r="P66" i="21"/>
  <c r="K66" i="27"/>
  <c r="G64" i="23"/>
  <c r="Q66" i="24"/>
  <c r="R66" i="27"/>
  <c r="C66" i="27"/>
  <c r="H66" i="23"/>
  <c r="G64" i="27"/>
  <c r="G66" i="30"/>
  <c r="J66" i="30"/>
  <c r="F64" i="27"/>
  <c r="T66" i="27"/>
  <c r="Q66" i="22"/>
  <c r="C66" i="22"/>
  <c r="T66" i="21"/>
  <c r="S66" i="23"/>
  <c r="H66" i="30"/>
  <c r="E66" i="30"/>
  <c r="S66" i="24"/>
  <c r="L66" i="21"/>
  <c r="S66" i="26"/>
  <c r="L66" i="26"/>
  <c r="T66" i="30"/>
  <c r="C66" i="29"/>
  <c r="H66" i="22"/>
  <c r="R66" i="28"/>
  <c r="N64" i="26"/>
  <c r="O64" i="29"/>
  <c r="O66" i="29" s="1"/>
  <c r="P64" i="29"/>
  <c r="P66" i="29" s="1"/>
  <c r="S64" i="1"/>
  <c r="R66" i="26"/>
  <c r="D66" i="27"/>
  <c r="N64" i="29"/>
  <c r="R66" i="30"/>
  <c r="L66" i="23"/>
  <c r="O66" i="22"/>
  <c r="R64" i="1"/>
  <c r="J66" i="23"/>
  <c r="Q64" i="1"/>
  <c r="U64" i="1"/>
  <c r="P64" i="1"/>
  <c r="E66" i="27"/>
  <c r="J66" i="24"/>
  <c r="Q66" i="29"/>
  <c r="F64" i="29"/>
  <c r="O64" i="23"/>
  <c r="O66" i="23" s="1"/>
  <c r="O64" i="30"/>
  <c r="O66" i="30" s="1"/>
  <c r="N64" i="24"/>
  <c r="B66" i="24"/>
  <c r="K66" i="30"/>
  <c r="I66" i="30"/>
  <c r="R66" i="29"/>
  <c r="I66" i="29"/>
  <c r="S66" i="29"/>
  <c r="T66" i="28"/>
  <c r="D66" i="28"/>
  <c r="Q66" i="28"/>
  <c r="I66" i="28"/>
  <c r="S66" i="28"/>
  <c r="K66" i="28"/>
  <c r="Q66" i="27"/>
  <c r="I66" i="27"/>
  <c r="P66" i="27"/>
  <c r="Q66" i="26"/>
  <c r="P66" i="26"/>
  <c r="C66" i="26"/>
  <c r="I66" i="26"/>
  <c r="H66" i="26"/>
  <c r="L66" i="24"/>
  <c r="I66" i="24"/>
  <c r="P66" i="24"/>
  <c r="D66" i="24"/>
  <c r="K66" i="24"/>
  <c r="M66" i="24"/>
  <c r="I66" i="23"/>
  <c r="E66" i="23"/>
  <c r="M66" i="22"/>
  <c r="S66" i="22"/>
  <c r="K66" i="22"/>
  <c r="T66" i="22"/>
  <c r="K66" i="21"/>
  <c r="C66" i="21"/>
  <c r="D66" i="21"/>
  <c r="R66" i="21"/>
  <c r="N64" i="1"/>
  <c r="M64" i="1"/>
  <c r="T64" i="1"/>
  <c r="L64" i="1"/>
  <c r="J64" i="1"/>
  <c r="K64" i="1"/>
  <c r="O64" i="1"/>
  <c r="C64" i="1"/>
  <c r="C65" i="1" s="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N65" i="1" l="1"/>
  <c r="M65" i="1"/>
  <c r="L65" i="1"/>
  <c r="K65" i="1"/>
  <c r="J65" i="1"/>
  <c r="H65" i="1"/>
  <c r="G65" i="1"/>
  <c r="E65" i="1"/>
  <c r="D65" i="1"/>
  <c r="B65" i="1"/>
  <c r="F65" i="1"/>
  <c r="L66" i="29"/>
  <c r="H66" i="21"/>
  <c r="B66" i="30"/>
  <c r="M66" i="28"/>
  <c r="M66" i="29"/>
  <c r="J66" i="27"/>
  <c r="I66" i="22"/>
  <c r="C66" i="30"/>
  <c r="K66" i="26"/>
  <c r="K65" i="26"/>
  <c r="K66" i="23"/>
  <c r="K65" i="23"/>
  <c r="J66" i="21"/>
  <c r="J65" i="21"/>
  <c r="H66" i="24"/>
  <c r="H65" i="24"/>
  <c r="L66" i="28"/>
  <c r="J66" i="26"/>
  <c r="L66" i="22"/>
  <c r="N66" i="30"/>
  <c r="N65" i="30"/>
  <c r="M66" i="30"/>
  <c r="M65" i="30"/>
  <c r="N66" i="28"/>
  <c r="N65" i="28"/>
  <c r="N66" i="27"/>
  <c r="N65" i="27"/>
  <c r="M66" i="23"/>
  <c r="M65" i="23"/>
  <c r="K66" i="29"/>
  <c r="K65" i="29"/>
  <c r="H66" i="27"/>
  <c r="H65" i="27"/>
  <c r="H66" i="28"/>
  <c r="H65" i="28"/>
  <c r="N66" i="29"/>
  <c r="N65" i="29"/>
  <c r="M66" i="27"/>
  <c r="M65" i="27"/>
  <c r="H66" i="29"/>
  <c r="H65" i="29"/>
  <c r="I66" i="21"/>
  <c r="I65" i="21"/>
  <c r="N66" i="26"/>
  <c r="N65" i="26"/>
  <c r="J66" i="29"/>
  <c r="J65" i="29"/>
  <c r="M66" i="21"/>
  <c r="N66" i="23"/>
  <c r="N66" i="24"/>
  <c r="N65" i="24"/>
  <c r="L66" i="27"/>
  <c r="L65" i="27"/>
  <c r="J66" i="22"/>
  <c r="J65" i="22"/>
  <c r="C66" i="24"/>
  <c r="C65" i="24"/>
  <c r="C66" i="28"/>
  <c r="C65" i="28"/>
  <c r="B66" i="29"/>
  <c r="B65" i="29"/>
  <c r="B66" i="26"/>
  <c r="B65" i="26"/>
  <c r="B66" i="27"/>
  <c r="B65" i="27"/>
  <c r="B66" i="22"/>
  <c r="B65" i="22"/>
  <c r="B66" i="23"/>
  <c r="B65" i="23"/>
  <c r="B66" i="28"/>
  <c r="B65" i="28"/>
  <c r="B66" i="21"/>
  <c r="B65" i="21"/>
  <c r="G66" i="22"/>
  <c r="G65" i="22"/>
  <c r="G66" i="28"/>
  <c r="G65" i="28"/>
  <c r="F66" i="21"/>
  <c r="F65" i="21"/>
  <c r="F66" i="23"/>
  <c r="F65" i="23"/>
  <c r="E66" i="21"/>
  <c r="E65" i="21"/>
  <c r="G66" i="21"/>
  <c r="G65" i="21"/>
  <c r="F66" i="22"/>
  <c r="F65" i="22"/>
  <c r="F66" i="28"/>
  <c r="F65" i="28"/>
  <c r="E66" i="24"/>
  <c r="E65" i="24"/>
  <c r="F66" i="24"/>
  <c r="F65" i="24"/>
  <c r="F66" i="27"/>
  <c r="F65" i="27"/>
  <c r="G66" i="26"/>
  <c r="G65" i="26"/>
  <c r="F66" i="29"/>
  <c r="F65" i="29"/>
  <c r="G66" i="27"/>
  <c r="G65" i="27"/>
  <c r="G66" i="24"/>
  <c r="G65" i="24"/>
  <c r="E66" i="28"/>
  <c r="E65" i="28"/>
  <c r="G66" i="29"/>
  <c r="G65" i="29"/>
  <c r="G66" i="23"/>
  <c r="G65" i="23"/>
  <c r="E66" i="29"/>
  <c r="E65" i="29"/>
  <c r="F66" i="30"/>
  <c r="F65" i="30"/>
  <c r="E66" i="26"/>
  <c r="E65" i="26"/>
  <c r="F66" i="26"/>
  <c r="F65" i="26"/>
  <c r="D66" i="23"/>
  <c r="D66" i="26"/>
  <c r="D66" i="22"/>
  <c r="D66"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<sst xmlns="http://schemas.openxmlformats.org/spreadsheetml/2006/main" count="2158" uniqueCount="173">
  <si>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</si>
  <si>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</si>
  <si>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</si>
  <si>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</si>
  <si>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</si>
  <si>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</si>
  <si>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</si>
  <si>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</si>
  <si>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</si>
  <si>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</si>
  <si>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</si>
  <si>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</si>
  <si>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</si>
  <si>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</si>
  <si>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</si>
  <si>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</si>
  <si>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</si>
  <si>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</si>
  <si>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</si>
  <si>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</si>
  <si>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</si>
  <si>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</si>
  <si>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</si>
  <si>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</si>
  <si>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</si>
  <si>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</si>
  <si>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</si>
  <si>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</si>
  <si>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</si>
  <si>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</si>
  <si>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</si>
  <si>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</si>
  <si>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</si>
  <si>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</si>
  <si>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</si>
  <si>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</si>
  <si>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</si>
  <si>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</si>
  <si>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</si>
  <si>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</si>
  <si>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</si>
  <si>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</si>
  <si>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</si>
  <si>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</si>
  <si>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</si>
  <si>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</si>
  <si>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</si>
  <si>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</si>
  <si>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</si>
  <si>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</si>
  <si>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</si>
  <si>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</si>
  <si>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</si>
  <si>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</si>
  <si>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</si>
  <si>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</si>
  <si>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</si>
  <si>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</si>
  <si>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</si>
  <si>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</si>
  <si>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</si>
  <si>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</si>
  <si>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</si>
  <si>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</si>
  <si>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</si>
  <si>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</si>
  <si>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</si>
  <si>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</si>
  <si>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</si>
  <si>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</si>
  <si>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</si>
  <si>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</si>
  <si>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</si>
  <si>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</si>
  <si>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</si>
  <si>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</si>
  <si>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</si>
  <si>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</si>
  <si>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</si>
  <si>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</si>
  <si>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</si>
  <si>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</si>
  <si>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</si>
  <si>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</si>
  <si>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</si>
  <si>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</si>
  <si>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</si>
  <si>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</si>
  <si>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</si>
  <si>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</si>
  <si>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</si>
  <si>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</si>
  <si>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</si>
  <si>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</si>
  <si>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</si>
  <si>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</si>
  <si>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</si>
  <si>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</si>
  <si>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</si>
  <si>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</si>
  <si>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</si>
  <si>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</si>
  <si>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</si>
  <si>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</si>
  <si>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</si>
  <si>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</si>
  <si>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</si>
  <si>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</si>
  <si>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</si>
  <si>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</si>
  <si>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</si>
  <si>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</si>
  <si>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</si>
  <si>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</si>
  <si>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</si>
  <si>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</si>
  <si>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</si>
  <si>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</si>
  <si>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</si>
  <si>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</si>
  <si>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</si>
  <si>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</si>
  <si>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</si>
  <si>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</si>
  <si>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</si>
  <si>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</si>
  <si>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</si>
  <si>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</si>
  <si>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</si>
  <si>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</si>
  <si>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</si>
  <si>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</si>
  <si>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</si>
  <si>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</si>
  <si>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</si>
  <si>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</si>
  <si>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</si>
  <si>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</si>
  <si>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</si>
  <si>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</si>
  <si>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</si>
  <si>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</si>
  <si>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</si>
  <si>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</si>
  <si>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</si>
  <si>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</si>
  <si>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</si>
  <si>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</si>
  <si>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</si>
  <si>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</si>
  <si>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</si>
  <si>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</si>
  <si>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</si>
  <si>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</si>
  <si>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</si>
  <si>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</si>
  <si>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</si>
  <si>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</si>
  <si>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</si>
  <si>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</si>
  <si>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PAN-017057</t>
  </si>
  <si>
    <t>Stepside</t>
  </si>
  <si>
    <t>Ethan Banfield</t>
  </si>
  <si>
    <t>Moderate</t>
  </si>
  <si>
    <t>50ha</t>
  </si>
  <si>
    <t>Dairy Partners</t>
  </si>
  <si>
    <t>Volac</t>
  </si>
  <si>
    <t>First milk</t>
  </si>
  <si>
    <t xml:space="preserve">Penderyn </t>
  </si>
  <si>
    <t>EPR/AB3891CX</t>
  </si>
  <si>
    <t>Bryn Farm, Ferwig, Cardigan, Ceredigion, SA43 1PL</t>
  </si>
  <si>
    <t>02 05 02</t>
  </si>
  <si>
    <t>02 07 02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</si>
</sst>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A10" sqref="A10:B1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t="s">
        <v>164</v>
      </c>
      <c r="G1" s="123" t="s">
        <v>43</v>
      </c>
      <c r="H1" s="124"/>
      <c r="I1" s="96">
        <v>5.45</v>
      </c>
      <c r="J1" s="127" t="s">
        <v>153</v>
      </c>
      <c r="K1" s="127"/>
      <c r="L1" s="96">
        <v>206</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169</v>
      </c>
      <c r="D2" s="120"/>
      <c r="E2" s="93" t="s">
        <v>109</v>
      </c>
      <c r="F2" s="96" t="s">
        <v>171</v>
      </c>
      <c r="G2" s="125" t="s">
        <v>110</v>
      </c>
      <c r="H2" s="126"/>
      <c r="I2" s="96">
        <v>866</v>
      </c>
      <c r="J2" s="127" t="s">
        <v>158</v>
      </c>
      <c r="K2" s="127"/>
      <c r="L2" s="96">
        <v>0.05</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161</v>
      </c>
      <c r="D3" s="120"/>
      <c r="E3" s="93" t="s">
        <v>108</v>
      </c>
      <c r="F3" s="31" t="s">
        <v>78</v>
      </c>
      <c r="G3" s="127" t="s">
        <v>159</v>
      </c>
      <c r="H3" s="127"/>
      <c r="I3" s="96">
        <v>440</v>
      </c>
      <c r="J3" s="123" t="s">
        <v>154</v>
      </c>
      <c r="K3" s="124"/>
      <c r="L3" s="96">
        <f>(L1/(L2*10000))*100</f>
        <v>41.199999999999996</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170</v>
      </c>
      <c r="D4" s="122"/>
      <c r="E4" s="94" t="s">
        <v>1</v>
      </c>
      <c r="F4" s="95" t="s">
        <v>165</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162</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2</v>
      </c>
      <c r="D8" s="15">
        <v>3</v>
      </c>
      <c r="E8" s="15">
        <v>4</v>
      </c>
      <c r="F8" s="15">
        <v>5</v>
      </c>
      <c r="G8" s="15">
        <v>6</v>
      </c>
      <c r="H8" s="15">
        <v>7</v>
      </c>
      <c r="I8" s="15">
        <v>8</v>
      </c>
      <c r="J8" s="15">
        <v>9</v>
      </c>
      <c r="K8" s="15">
        <v>10</v>
      </c>
      <c r="L8" s="15">
        <v>11</v>
      </c>
      <c r="M8" s="15">
        <v>12</v>
      </c>
      <c r="N8" s="15">
        <v>13</v>
      </c>
      <c r="O8" s="15">
        <v>14</v>
      </c>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163</v>
      </c>
      <c r="D9" s="15">
        <v>1</v>
      </c>
      <c r="E9" s="15">
        <v>0</v>
      </c>
      <c r="F9" s="15" t="s">
        <v>163</v>
      </c>
      <c r="G9" s="15" t="s">
        <v>163</v>
      </c>
      <c r="H9" s="15">
        <v>0</v>
      </c>
      <c r="I9" s="15">
        <v>1</v>
      </c>
      <c r="J9" s="15">
        <v>1</v>
      </c>
      <c r="K9" s="15" t="s">
        <v>163</v>
      </c>
      <c r="L9" s="15" t="s">
        <v>163</v>
      </c>
      <c r="M9" s="15" t="s">
        <v>163</v>
      </c>
      <c r="N9" s="15" t="s">
        <v>163</v>
      </c>
      <c r="O9" s="15" t="s">
        <v>163</v>
      </c>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6.5</v>
      </c>
      <c r="D10" s="15">
        <v>6.2</v>
      </c>
      <c r="E10" s="15">
        <v>5.9</v>
      </c>
      <c r="F10" s="15">
        <v>6.2</v>
      </c>
      <c r="G10" s="15">
        <v>6.3</v>
      </c>
      <c r="H10" s="15">
        <v>6.4</v>
      </c>
      <c r="I10" s="15">
        <v>5.8</v>
      </c>
      <c r="J10" s="15">
        <v>6</v>
      </c>
      <c r="K10" s="15">
        <v>6.3</v>
      </c>
      <c r="L10" s="15">
        <v>6.5</v>
      </c>
      <c r="M10" s="15">
        <v>6.1</v>
      </c>
      <c r="N10" s="15">
        <v>6.1</v>
      </c>
      <c r="O10" s="15">
        <v>6.3</v>
      </c>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0</v>
      </c>
      <c r="D11" s="15">
        <v>1</v>
      </c>
      <c r="E11" s="15">
        <v>3</v>
      </c>
      <c r="F11" s="15">
        <v>2</v>
      </c>
      <c r="G11" s="15">
        <v>3</v>
      </c>
      <c r="H11" s="15">
        <v>4</v>
      </c>
      <c r="I11" s="15">
        <v>1</v>
      </c>
      <c r="J11" s="15">
        <v>0</v>
      </c>
      <c r="K11" s="15">
        <v>3</v>
      </c>
      <c r="L11" s="15">
        <v>2</v>
      </c>
      <c r="M11" s="15">
        <v>2</v>
      </c>
      <c r="N11" s="15">
        <v>2</v>
      </c>
      <c r="O11" s="15">
        <v>4</v>
      </c>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0</v>
      </c>
      <c r="D12" s="15">
        <v>0</v>
      </c>
      <c r="E12" s="15">
        <v>1</v>
      </c>
      <c r="F12" s="15">
        <v>0</v>
      </c>
      <c r="G12" s="15">
        <v>2</v>
      </c>
      <c r="H12" s="15">
        <v>2</v>
      </c>
      <c r="I12" s="15">
        <v>1</v>
      </c>
      <c r="J12" s="15">
        <v>1</v>
      </c>
      <c r="K12" s="15">
        <v>2</v>
      </c>
      <c r="L12" s="15">
        <v>2</v>
      </c>
      <c r="M12" s="15">
        <v>2</v>
      </c>
      <c r="N12" s="15">
        <v>1</v>
      </c>
      <c r="O12" s="15">
        <v>1</v>
      </c>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1</v>
      </c>
      <c r="E13" s="15">
        <v>0</v>
      </c>
      <c r="F13" s="15">
        <v>1</v>
      </c>
      <c r="G13" s="15">
        <v>0</v>
      </c>
      <c r="H13" s="15">
        <v>1</v>
      </c>
      <c r="I13" s="15">
        <v>2</v>
      </c>
      <c r="J13" s="15">
        <v>2</v>
      </c>
      <c r="K13" s="15">
        <v>2</v>
      </c>
      <c r="L13" s="15">
        <v>2</v>
      </c>
      <c r="M13" s="15">
        <v>1</v>
      </c>
      <c r="N13" s="15">
        <v>1</v>
      </c>
      <c r="O13" s="15">
        <v>1</v>
      </c>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96</v>
      </c>
      <c r="E14" s="100" t="s">
        <v>97</v>
      </c>
      <c r="F14" s="100" t="s">
        <v>113</v>
      </c>
      <c r="G14" s="100" t="s">
        <v>113</v>
      </c>
      <c r="H14" s="100" t="s">
        <v>68</v>
      </c>
      <c r="I14" s="100" t="s">
        <v>68</v>
      </c>
      <c r="J14" s="100" t="s">
        <v>68</v>
      </c>
      <c r="K14" s="100" t="s">
        <v>113</v>
      </c>
      <c r="L14" s="100" t="s">
        <v>113</v>
      </c>
      <c r="M14" s="100" t="s">
        <v>113</v>
      </c>
      <c r="N14" s="100" t="s">
        <v>113</v>
      </c>
      <c r="O14" s="100" t="s">
        <v>113</v>
      </c>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47</v>
      </c>
      <c r="D15" s="15">
        <v>7.5</v>
      </c>
      <c r="E15" s="15">
        <v>7</v>
      </c>
      <c r="F15" s="15">
        <v>47</v>
      </c>
      <c r="G15" s="15">
        <v>47</v>
      </c>
      <c r="H15" s="15">
        <v>6.5</v>
      </c>
      <c r="I15" s="15">
        <v>6.5</v>
      </c>
      <c r="J15" s="15">
        <v>6.5</v>
      </c>
      <c r="K15" s="15">
        <v>47</v>
      </c>
      <c r="L15" s="15">
        <v>47</v>
      </c>
      <c r="M15" s="15">
        <v>47</v>
      </c>
      <c r="N15" s="15">
        <v>47</v>
      </c>
      <c r="O15" s="15">
        <v>47</v>
      </c>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71</v>
      </c>
      <c r="F16" s="101" t="s">
        <v>71</v>
      </c>
      <c r="G16" s="101" t="s">
        <v>71</v>
      </c>
      <c r="H16" s="101" t="s">
        <v>71</v>
      </c>
      <c r="I16" s="101" t="s">
        <v>72</v>
      </c>
      <c r="J16" s="101" t="s">
        <v>72</v>
      </c>
      <c r="K16" s="101" t="s">
        <v>72</v>
      </c>
      <c r="L16" s="101" t="s">
        <v>72</v>
      </c>
      <c r="M16" s="101" t="s">
        <v>72</v>
      </c>
      <c r="N16" s="101" t="s">
        <v>72</v>
      </c>
      <c r="O16" s="101" t="s">
        <v>72</v>
      </c>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63.75</v>
      </c>
      <c r="E17" s="28">
        <f t="shared" si="0"/>
        <v>63</v>
      </c>
      <c r="F17" s="28">
        <f t="shared" si="0"/>
        <v>79.899999999999991</v>
      </c>
      <c r="G17" s="28">
        <f t="shared" si="0"/>
        <v>79.899999999999991</v>
      </c>
      <c r="H17" s="28">
        <f t="shared" si="0"/>
        <v>55.25</v>
      </c>
      <c r="I17" s="28">
        <f t="shared" si="0"/>
        <v>55.25</v>
      </c>
      <c r="J17" s="28">
        <f t="shared" si="0"/>
        <v>55.25</v>
      </c>
      <c r="K17" s="28">
        <f t="shared" si="0"/>
        <v>79.899999999999991</v>
      </c>
      <c r="L17" s="28">
        <f t="shared" si="0"/>
        <v>79.899999999999991</v>
      </c>
      <c r="M17" s="28">
        <f t="shared" si="0"/>
        <v>79.899999999999991</v>
      </c>
      <c r="N17" s="28">
        <f t="shared" si="0"/>
        <v>79.899999999999991</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55.4422</v>
      </c>
      <c r="D18" s="16">
        <f>$D32</f>
        <v>55.4422</v>
      </c>
      <c r="E18" s="16">
        <f>$D33</f>
        <v>55.4422</v>
      </c>
      <c r="F18" s="16">
        <f>$D34</f>
        <v>55.4422</v>
      </c>
      <c r="G18" s="16">
        <f>$D35</f>
        <v>55.4422</v>
      </c>
      <c r="H18" s="16">
        <f>$D36</f>
        <v>22.176879999999997</v>
      </c>
      <c r="I18" s="16">
        <f>$D37</f>
        <v>55.4422</v>
      </c>
      <c r="J18" s="16">
        <f>$D38</f>
        <v>55.4422</v>
      </c>
      <c r="K18" s="16">
        <f>$D39</f>
        <v>55.4422</v>
      </c>
      <c r="L18" s="16">
        <f>$D40</f>
        <v>55.4422</v>
      </c>
      <c r="M18" s="16">
        <f>$D41</f>
        <v>55.4422</v>
      </c>
      <c r="N18" s="16">
        <f>$D42</f>
        <v>55.4422</v>
      </c>
      <c r="O18" s="16">
        <f>$D43</f>
        <v>39.918383999999996</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-24.457799999999992</v>
      </c>
      <c r="D19" s="16">
        <f t="shared" ref="D19:V19" si="1">D18-D17</f>
        <v>-8.3078000000000003</v>
      </c>
      <c r="E19" s="16">
        <f t="shared" si="1"/>
        <v>-7.5578000000000003</v>
      </c>
      <c r="F19" s="16">
        <f t="shared" si="1"/>
        <v>-24.457799999999992</v>
      </c>
      <c r="G19" s="16">
        <f t="shared" si="1"/>
        <v>-24.457799999999992</v>
      </c>
      <c r="H19" s="16">
        <f t="shared" si="1"/>
        <v>-33.073120000000003</v>
      </c>
      <c r="I19" s="16">
        <f t="shared" si="1"/>
        <v>0.1921999999999997</v>
      </c>
      <c r="J19" s="16">
        <f t="shared" si="1"/>
        <v>0.1921999999999997</v>
      </c>
      <c r="K19" s="16">
        <f t="shared" si="1"/>
        <v>-24.457799999999992</v>
      </c>
      <c r="L19" s="16">
        <f t="shared" si="1"/>
        <v>-24.457799999999992</v>
      </c>
      <c r="M19" s="16">
        <f t="shared" si="1"/>
        <v>-24.457799999999992</v>
      </c>
      <c r="N19" s="16">
        <f t="shared" si="1"/>
        <v>-24.457799999999992</v>
      </c>
      <c r="O19" s="16">
        <f t="shared" si="1"/>
        <v>-39.981615999999995</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INCREASE</v>
      </c>
      <c r="J20" s="26" t="str">
        <f>IF($B38="","",IF(J$19&gt;=0,"INCREASE","DECREASE"))</f>
        <v>INCREASE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78.75</v>
      </c>
      <c r="E21" s="28">
        <f t="shared" si="2"/>
        <v>115.5</v>
      </c>
      <c r="F21" s="28">
        <f t="shared" si="2"/>
        <v>282</v>
      </c>
      <c r="G21" s="28">
        <f t="shared" si="2"/>
        <v>282</v>
      </c>
      <c r="H21" s="28">
        <f t="shared" si="2"/>
        <v>78</v>
      </c>
      <c r="I21" s="28">
        <f t="shared" si="2"/>
        <v>78</v>
      </c>
      <c r="J21" s="28">
        <f t="shared" si="2"/>
        <v>78</v>
      </c>
      <c r="K21" s="28">
        <f t="shared" si="2"/>
        <v>282</v>
      </c>
      <c r="L21" s="28">
        <f t="shared" si="2"/>
        <v>282</v>
      </c>
      <c r="M21" s="28">
        <f t="shared" si="2"/>
        <v>282</v>
      </c>
      <c r="N21" s="28">
        <f t="shared" si="2"/>
        <v>282</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57.84</v>
      </c>
      <c r="D22" s="16">
        <f>$E32</f>
        <v>57.84</v>
      </c>
      <c r="E22" s="16">
        <f>$E33</f>
        <v>57.84</v>
      </c>
      <c r="F22" s="16">
        <f>$E34</f>
        <v>57.84</v>
      </c>
      <c r="G22" s="16">
        <f>$E35</f>
        <v>57.84</v>
      </c>
      <c r="H22" s="16">
        <f>$E36</f>
        <v>23.135999999999999</v>
      </c>
      <c r="I22" s="16">
        <f>$E37</f>
        <v>57.84</v>
      </c>
      <c r="J22" s="16">
        <f>$E38</f>
        <v>57.84</v>
      </c>
      <c r="K22" s="16">
        <f>$E39</f>
        <v>57.84</v>
      </c>
      <c r="L22" s="16">
        <f>$E40</f>
        <v>57.84</v>
      </c>
      <c r="M22" s="16">
        <f>$E41</f>
        <v>57.84</v>
      </c>
      <c r="N22" s="16">
        <f>$E42</f>
        <v>57.84</v>
      </c>
      <c r="O22" s="16">
        <f>$E43</f>
        <v>41.644800000000004</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-224.16</v>
      </c>
      <c r="D23" s="16">
        <f t="shared" ref="D23:V23" si="3">D22-D21</f>
        <v>-20.909999999999997</v>
      </c>
      <c r="E23" s="16">
        <f t="shared" si="3"/>
        <v>-57.66</v>
      </c>
      <c r="F23" s="16">
        <f t="shared" si="3"/>
        <v>-224.16</v>
      </c>
      <c r="G23" s="16">
        <f t="shared" si="3"/>
        <v>-224.16</v>
      </c>
      <c r="H23" s="16">
        <f t="shared" si="3"/>
        <v>-54.864000000000004</v>
      </c>
      <c r="I23" s="16">
        <f t="shared" si="3"/>
        <v>-20.159999999999997</v>
      </c>
      <c r="J23" s="16">
        <f t="shared" si="3"/>
        <v>-20.159999999999997</v>
      </c>
      <c r="K23" s="16">
        <f t="shared" si="3"/>
        <v>-224.16</v>
      </c>
      <c r="L23" s="16">
        <f t="shared" si="3"/>
        <v>-224.16</v>
      </c>
      <c r="M23" s="16">
        <f t="shared" si="3"/>
        <v>-224.16</v>
      </c>
      <c r="N23" s="16">
        <f t="shared" si="3"/>
        <v>-224.16</v>
      </c>
      <c r="O23" s="16">
        <f t="shared" si="3"/>
        <v>-240.3552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0.83</v>
      </c>
      <c r="C28" s="15">
        <v>0.05</v>
      </c>
      <c r="D28" s="15">
        <v>121</v>
      </c>
      <c r="E28" s="15">
        <v>240</v>
      </c>
      <c r="F28" s="15">
        <v>23.5</v>
      </c>
      <c r="G28" s="15">
        <v>0.2</v>
      </c>
      <c r="H28" s="15">
        <v>0.86</v>
      </c>
      <c r="I28" s="15">
        <v>0.5</v>
      </c>
      <c r="J28" s="15">
        <v>0.01</v>
      </c>
      <c r="K28" s="23">
        <v>0.05</v>
      </c>
      <c r="L28" s="15">
        <v>0.2</v>
      </c>
      <c r="M28" s="15">
        <v>0.2</v>
      </c>
      <c r="N28" s="15"/>
      <c r="O28" s="15"/>
      <c r="P28" s="15">
        <v>594</v>
      </c>
      <c r="Q28" s="15">
        <v>43.5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200</v>
      </c>
      <c r="C31" s="77">
        <f>IF(C$27="%w/w SAR",((C$28*10)*$B31),IF(C$27="%w/w DM",(((C$28*10)*($B$28/100))*$B31),IF(C$27="kg/t SAR",(C$28*$B31),IF(C$27="kg/t DM",((C$28*($B$28/100))*$B31),IF(C$27="mg/kg SAR",((C$28*0.001)*$B31),IF(C$27="mg/kg DM",(((C$28*0.001)*($B$28/100))*$B31),0))))))</f>
        <v>100</v>
      </c>
      <c r="D31" s="77">
        <f>(IF(D$27="%w/w SAR",((D$28*10)*$B31),IF(D$27="%w/w DM",(((D$28*10)*($B$28/100))*$B31),IF(D$27="kg/t SAR",(D$28*$B31),IF(D$27="kg/t DM",((D$28*($B$28/100))*$B31),IF(D$27="mg/kg SAR",((D$28*0.001)*$B31),IF(D$27="mg/kg DM",(((D$28*0.001)*($B$28/100))*$B31),"0")))))))*2.291</f>
        <v>55.4422</v>
      </c>
      <c r="E31" s="77">
        <f>(IF(E$27="%w/w SAR",((E$28*10)*$B31),IF(E$27="%w/w DM",(((E$28*10)*($B$28/100))*$B31),IF(E$27="kg/t SAR",(E$28*$B31),IF(E$27="kg/t DM",((E$28*($B$28/100))*$B31),IF(E$27="mg/kg SAR",((E$28*0.001)*$B31),IF(E$27="mg/kg DM",(((E$28*0.001)*($B$28/100))*$B31),"0")))))))*1.205</f>
        <v>57.84</v>
      </c>
      <c r="F31" s="77">
        <f>(IF(F$27="%w/w SAR",((F$28*10)*$B31),IF(F$27="%w/w DM",(((F$28*10)*($B$28/100))*$B31),IF(F$27="kg/t SAR",(F$28*$B31),IF(F$27="kg/t DM",((F$28*($B$28/100))*$B31),IF(F$27="mg/kg SAR",((F$28*0.001)*$B31),IF(F$27="mg/kg DM",(((F$28*0.001)*($B$28/100))*$B31),"0")))))))*1.658</f>
        <v>7.7926000000000002</v>
      </c>
      <c r="G31" s="77">
        <f t="shared" ref="G31:P31" si="5">IF(G$27="%w/w SAR",((G$28*10)*$B31),IF(G$27="%w/w DM",(((G$28*10)*($B$28/100))*$B31),IF(G$27="kg/t SAR",(G$28*$B31),IF(G$27="kg/t DM",((G$28*($B$28/100))*$B31),IF(G$27="mg/kg SAR",((G$28*0.001)*$B31),IF(G$27="mg/kg DM",(((G$28*0.001)*($B$28/100))*$B31),0))))))</f>
        <v>0.04</v>
      </c>
      <c r="H31" s="77">
        <f t="shared" si="5"/>
        <v>0.17199999999999999</v>
      </c>
      <c r="I31" s="77">
        <f t="shared" si="5"/>
        <v>0.1</v>
      </c>
      <c r="J31" s="77">
        <f t="shared" si="5"/>
        <v>2E-3</v>
      </c>
      <c r="K31" s="77">
        <f t="shared" si="5"/>
        <v>0.01</v>
      </c>
      <c r="L31" s="77">
        <f t="shared" si="5"/>
        <v>0.04</v>
      </c>
      <c r="M31" s="77">
        <f t="shared" si="5"/>
        <v>0.04</v>
      </c>
      <c r="N31" s="77">
        <f t="shared" si="5"/>
        <v>0</v>
      </c>
      <c r="O31" s="77">
        <f t="shared" si="5"/>
        <v>0</v>
      </c>
      <c r="P31" s="77">
        <f t="shared" si="5"/>
        <v>118.8</v>
      </c>
      <c r="Q31" s="77">
        <f>(IF(Q$27="%w/w SAR",((Q$28*10)*$B31),IF(Q$27="%w/w DM",(((Q$28*10)*($B$28/100))*$B31),IF(Q$27="kg/t SAR",(Q$28*$B31),IF(Q$27="kg/t DM",((Q$28*($B$28/100))*$B31),IF(Q$27="mg/kg SAR",((Q$28*0.001)*$B31),IF(Q$27="mg/kg DM",(((Q$28*0.001)*($B$28/100))*$B31),0)))))))*2.5</f>
        <v>21.750000000000004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200</v>
      </c>
      <c r="C32" s="77">
        <f t="shared" ref="C32:C50" si="6">IF(C$27="%w/w SAR",((C$28*10)*$B32),IF(C$27="%w/w DM",(((C$28*10)*($B$28/100))*$B32),IF(C$27="kg/t SAR",(C$28*$B32),IF(C$27="kg/t DM",((C$28*($B$28/100))*$B32),IF(C$27="mg/kg SAR",((C$28*0.001)*$B32),IF(C$27="mg/kg DM",(((C$28*0.001)*($B$28/100))*$B32),0))))))</f>
        <v>100</v>
      </c>
      <c r="D32" s="77">
        <f t="shared" ref="D32:D50" si="7">(IF(D$27="%w/w SAR",((D$28*10)*$B32),IF(D$27="%w/w DM",(((D$28*10)*($B$28/100))*$B32),IF(D$27="kg/t SAR",(D$28*$B32),IF(D$27="kg/t DM",((D$28*($B$28/100))*$B32),IF(D$27="mg/kg SAR",((D$28*0.001)*$B32),IF(D$27="mg/kg DM",(((D$28*0.001)*($B$28/100))*$B32),"0")))))))*2.291</f>
        <v>55.4422</v>
      </c>
      <c r="E32" s="77">
        <f t="shared" ref="E32:E50" si="8">(IF(E$27="%w/w SAR",((E$28*10)*$B32),IF(E$27="%w/w DM",(((E$28*10)*($B$28/100))*$B32),IF(E$27="kg/t SAR",(E$28*$B32),IF(E$27="kg/t DM",((E$28*($B$28/100))*$B32),IF(E$27="mg/kg SAR",((E$28*0.001)*$B32),IF(E$27="mg/kg DM",(((E$28*0.001)*($B$28/100))*$B32),"0")))))))*1.205</f>
        <v>57.84</v>
      </c>
      <c r="F32" s="77">
        <f t="shared" ref="F32:F50" si="9">(IF(F$27="%w/w SAR",((F$28*10)*$B32),IF(F$27="%w/w DM",(((F$28*10)*($B$28/100))*$B32),IF(F$27="kg/t SAR",(F$28*$B32),IF(F$27="kg/t DM",((F$28*($B$28/100))*$B32),IF(F$27="mg/kg SAR",((F$28*0.001)*$B32),IF(F$27="mg/kg DM",(((F$28*0.001)*($B$28/100))*$B32),"0")))))))*1.658</f>
        <v>7.7926000000000002</v>
      </c>
      <c r="G32" s="77">
        <f t="shared" ref="G32:P50" si="10">IF(G$27="%w/w SAR",((G$28*10)*$B32),IF(G$27="%w/w DM",(((G$28*10)*($B$28/100))*$B32),IF(G$27="kg/t SAR",(G$28*$B32),IF(G$27="kg/t DM",((G$28*($B$28/100))*$B32),IF(G$27="mg/kg SAR",((G$28*0.001)*$B32),IF(G$27="mg/kg DM",(((G$28*0.001)*($B$28/100))*$B32),0))))))</f>
        <v>0.04</v>
      </c>
      <c r="H32" s="77">
        <f t="shared" si="10"/>
        <v>0.17199999999999999</v>
      </c>
      <c r="I32" s="77">
        <f t="shared" si="10"/>
        <v>0.1</v>
      </c>
      <c r="J32" s="77">
        <f t="shared" si="10"/>
        <v>2E-3</v>
      </c>
      <c r="K32" s="77">
        <f t="shared" si="10"/>
        <v>0.01</v>
      </c>
      <c r="L32" s="77">
        <f t="shared" si="10"/>
        <v>0.04</v>
      </c>
      <c r="M32" s="77">
        <f t="shared" si="10"/>
        <v>0.04</v>
      </c>
      <c r="N32" s="77">
        <f t="shared" si="10"/>
        <v>0</v>
      </c>
      <c r="O32" s="77">
        <f t="shared" si="10"/>
        <v>0</v>
      </c>
      <c r="P32" s="77">
        <f t="shared" si="10"/>
        <v>118.8</v>
      </c>
      <c r="Q32" s="77">
        <f t="shared" ref="Q32:Q50" si="11">(IF(Q$27="%w/w SAR",((Q$28*10)*$B32),IF(Q$27="%w/w DM",(((Q$28*10)*($B$28/100))*$B32),IF(Q$27="kg/t SAR",(Q$28*$B32),IF(Q$27="kg/t DM",((Q$28*($B$28/100))*$B32),IF(Q$27="mg/kg SAR",((Q$28*0.001)*$B32),IF(Q$27="mg/kg DM",(((Q$28*0.001)*($B$28/100))*$B32),0)))))))*2.5</f>
        <v>21.750000000000004</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4</v>
      </c>
      <c r="B33" s="15">
        <v>200</v>
      </c>
      <c r="C33" s="77">
        <f t="shared" si="6"/>
        <v>100</v>
      </c>
      <c r="D33" s="77">
        <f t="shared" si="7"/>
        <v>55.4422</v>
      </c>
      <c r="E33" s="77">
        <f t="shared" si="8"/>
        <v>57.84</v>
      </c>
      <c r="F33" s="77">
        <f t="shared" si="9"/>
        <v>7.7926000000000002</v>
      </c>
      <c r="G33" s="77">
        <f t="shared" si="10"/>
        <v>0.04</v>
      </c>
      <c r="H33" s="77">
        <f t="shared" si="10"/>
        <v>0.17199999999999999</v>
      </c>
      <c r="I33" s="77">
        <f t="shared" si="10"/>
        <v>0.1</v>
      </c>
      <c r="J33" s="77">
        <f t="shared" si="10"/>
        <v>2E-3</v>
      </c>
      <c r="K33" s="77">
        <f t="shared" si="10"/>
        <v>0.01</v>
      </c>
      <c r="L33" s="77">
        <f t="shared" si="10"/>
        <v>0.04</v>
      </c>
      <c r="M33" s="77">
        <f t="shared" si="10"/>
        <v>0.04</v>
      </c>
      <c r="N33" s="77">
        <f t="shared" si="10"/>
        <v>0</v>
      </c>
      <c r="O33" s="77">
        <f t="shared" si="10"/>
        <v>0</v>
      </c>
      <c r="P33" s="77">
        <f t="shared" si="10"/>
        <v>118.8</v>
      </c>
      <c r="Q33" s="77">
        <f t="shared" si="11"/>
        <v>21.750000000000004</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5</v>
      </c>
      <c r="B34" s="15">
        <v>200</v>
      </c>
      <c r="C34" s="77">
        <f t="shared" si="6"/>
        <v>100</v>
      </c>
      <c r="D34" s="77">
        <f t="shared" si="7"/>
        <v>55.4422</v>
      </c>
      <c r="E34" s="77">
        <f t="shared" si="8"/>
        <v>57.84</v>
      </c>
      <c r="F34" s="77">
        <f t="shared" si="9"/>
        <v>7.7926000000000002</v>
      </c>
      <c r="G34" s="77">
        <f t="shared" si="10"/>
        <v>0.04</v>
      </c>
      <c r="H34" s="77">
        <f t="shared" si="10"/>
        <v>0.17199999999999999</v>
      </c>
      <c r="I34" s="77">
        <f t="shared" si="10"/>
        <v>0.1</v>
      </c>
      <c r="J34" s="77">
        <f t="shared" si="10"/>
        <v>2E-3</v>
      </c>
      <c r="K34" s="77">
        <f t="shared" si="10"/>
        <v>0.01</v>
      </c>
      <c r="L34" s="77">
        <f t="shared" si="10"/>
        <v>0.04</v>
      </c>
      <c r="M34" s="77">
        <f t="shared" si="10"/>
        <v>0.04</v>
      </c>
      <c r="N34" s="77">
        <f t="shared" si="10"/>
        <v>0</v>
      </c>
      <c r="O34" s="77">
        <f t="shared" si="10"/>
        <v>0</v>
      </c>
      <c r="P34" s="77">
        <f t="shared" si="10"/>
        <v>118.8</v>
      </c>
      <c r="Q34" s="77">
        <f t="shared" si="11"/>
        <v>21.750000000000004</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6</v>
      </c>
      <c r="B35" s="15">
        <v>200</v>
      </c>
      <c r="C35" s="77">
        <f t="shared" si="6"/>
        <v>100</v>
      </c>
      <c r="D35" s="77">
        <f t="shared" si="7"/>
        <v>55.4422</v>
      </c>
      <c r="E35" s="77">
        <f t="shared" si="8"/>
        <v>57.84</v>
      </c>
      <c r="F35" s="77">
        <f t="shared" si="9"/>
        <v>7.7926000000000002</v>
      </c>
      <c r="G35" s="77">
        <f t="shared" si="10"/>
        <v>0.04</v>
      </c>
      <c r="H35" s="77">
        <f t="shared" si="10"/>
        <v>0.17199999999999999</v>
      </c>
      <c r="I35" s="77">
        <f t="shared" si="10"/>
        <v>0.1</v>
      </c>
      <c r="J35" s="77">
        <f t="shared" si="10"/>
        <v>2E-3</v>
      </c>
      <c r="K35" s="77">
        <f t="shared" si="10"/>
        <v>0.01</v>
      </c>
      <c r="L35" s="77">
        <f t="shared" si="10"/>
        <v>0.04</v>
      </c>
      <c r="M35" s="77">
        <f t="shared" si="10"/>
        <v>0.04</v>
      </c>
      <c r="N35" s="77">
        <f t="shared" si="10"/>
        <v>0</v>
      </c>
      <c r="O35" s="77">
        <f t="shared" si="10"/>
        <v>0</v>
      </c>
      <c r="P35" s="77">
        <f t="shared" si="10"/>
        <v>118.8</v>
      </c>
      <c r="Q35" s="77">
        <f t="shared" si="11"/>
        <v>21.750000000000004</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7</v>
      </c>
      <c r="B36" s="15">
        <v>80</v>
      </c>
      <c r="C36" s="77">
        <f t="shared" si="6"/>
        <v>40</v>
      </c>
      <c r="D36" s="77">
        <f t="shared" si="7"/>
        <v>22.176879999999997</v>
      </c>
      <c r="E36" s="77">
        <f t="shared" si="8"/>
        <v>23.135999999999999</v>
      </c>
      <c r="F36" s="77">
        <f t="shared" si="9"/>
        <v>3.1170399999999998</v>
      </c>
      <c r="G36" s="77">
        <f t="shared" si="10"/>
        <v>1.6E-2</v>
      </c>
      <c r="H36" s="77">
        <f t="shared" si="10"/>
        <v>6.88E-2</v>
      </c>
      <c r="I36" s="77">
        <f t="shared" si="10"/>
        <v>0.04</v>
      </c>
      <c r="J36" s="77">
        <f t="shared" si="10"/>
        <v>8.0000000000000004E-4</v>
      </c>
      <c r="K36" s="77">
        <f t="shared" si="10"/>
        <v>4.0000000000000001E-3</v>
      </c>
      <c r="L36" s="77">
        <f t="shared" si="10"/>
        <v>1.6E-2</v>
      </c>
      <c r="M36" s="77">
        <f t="shared" si="10"/>
        <v>1.6E-2</v>
      </c>
      <c r="N36" s="77">
        <f t="shared" si="10"/>
        <v>0</v>
      </c>
      <c r="O36" s="77">
        <f t="shared" si="10"/>
        <v>0</v>
      </c>
      <c r="P36" s="77">
        <f t="shared" si="10"/>
        <v>47.519999999999996</v>
      </c>
      <c r="Q36" s="77">
        <f t="shared" si="11"/>
        <v>8.7000000000000011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8</v>
      </c>
      <c r="B37" s="15">
        <v>200</v>
      </c>
      <c r="C37" s="77">
        <f t="shared" si="6"/>
        <v>100</v>
      </c>
      <c r="D37" s="77">
        <f t="shared" si="7"/>
        <v>55.4422</v>
      </c>
      <c r="E37" s="77">
        <f t="shared" si="8"/>
        <v>57.84</v>
      </c>
      <c r="F37" s="77">
        <f t="shared" si="9"/>
        <v>7.7926000000000002</v>
      </c>
      <c r="G37" s="77">
        <f t="shared" si="10"/>
        <v>0.04</v>
      </c>
      <c r="H37" s="77">
        <f t="shared" si="10"/>
        <v>0.17199999999999999</v>
      </c>
      <c r="I37" s="77">
        <f t="shared" si="10"/>
        <v>0.1</v>
      </c>
      <c r="J37" s="77">
        <f t="shared" si="10"/>
        <v>2E-3</v>
      </c>
      <c r="K37" s="77">
        <f t="shared" si="10"/>
        <v>0.01</v>
      </c>
      <c r="L37" s="77">
        <f t="shared" si="10"/>
        <v>0.04</v>
      </c>
      <c r="M37" s="77">
        <f t="shared" si="10"/>
        <v>0.04</v>
      </c>
      <c r="N37" s="77">
        <f t="shared" si="10"/>
        <v>0</v>
      </c>
      <c r="O37" s="77">
        <f t="shared" si="10"/>
        <v>0</v>
      </c>
      <c r="P37" s="77">
        <f t="shared" si="10"/>
        <v>118.8</v>
      </c>
      <c r="Q37" s="77">
        <f t="shared" si="11"/>
        <v>21.750000000000004</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9</v>
      </c>
      <c r="B38" s="15">
        <v>200</v>
      </c>
      <c r="C38" s="77">
        <f t="shared" si="6"/>
        <v>100</v>
      </c>
      <c r="D38" s="77">
        <f t="shared" si="7"/>
        <v>55.4422</v>
      </c>
      <c r="E38" s="77">
        <f t="shared" si="8"/>
        <v>57.84</v>
      </c>
      <c r="F38" s="77">
        <f t="shared" si="9"/>
        <v>7.7926000000000002</v>
      </c>
      <c r="G38" s="77">
        <f t="shared" si="10"/>
        <v>0.04</v>
      </c>
      <c r="H38" s="77">
        <f t="shared" si="10"/>
        <v>0.17199999999999999</v>
      </c>
      <c r="I38" s="77">
        <f t="shared" si="10"/>
        <v>0.1</v>
      </c>
      <c r="J38" s="77">
        <f t="shared" si="10"/>
        <v>2E-3</v>
      </c>
      <c r="K38" s="77">
        <f t="shared" si="10"/>
        <v>0.01</v>
      </c>
      <c r="L38" s="77">
        <f t="shared" si="10"/>
        <v>0.04</v>
      </c>
      <c r="M38" s="77">
        <f t="shared" si="10"/>
        <v>0.04</v>
      </c>
      <c r="N38" s="77">
        <f t="shared" si="10"/>
        <v>0</v>
      </c>
      <c r="O38" s="77">
        <f t="shared" si="10"/>
        <v>0</v>
      </c>
      <c r="P38" s="77">
        <f t="shared" si="10"/>
        <v>118.8</v>
      </c>
      <c r="Q38" s="77">
        <f t="shared" si="11"/>
        <v>21.750000000000004</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10</v>
      </c>
      <c r="B39" s="15">
        <v>200</v>
      </c>
      <c r="C39" s="77">
        <f t="shared" si="6"/>
        <v>100</v>
      </c>
      <c r="D39" s="77">
        <f t="shared" si="7"/>
        <v>55.4422</v>
      </c>
      <c r="E39" s="77">
        <f t="shared" si="8"/>
        <v>57.84</v>
      </c>
      <c r="F39" s="77">
        <f t="shared" si="9"/>
        <v>7.7926000000000002</v>
      </c>
      <c r="G39" s="77">
        <f t="shared" si="10"/>
        <v>0.04</v>
      </c>
      <c r="H39" s="77">
        <f t="shared" si="10"/>
        <v>0.17199999999999999</v>
      </c>
      <c r="I39" s="77">
        <f t="shared" si="10"/>
        <v>0.1</v>
      </c>
      <c r="J39" s="77">
        <f t="shared" si="10"/>
        <v>2E-3</v>
      </c>
      <c r="K39" s="77">
        <f t="shared" si="10"/>
        <v>0.01</v>
      </c>
      <c r="L39" s="77">
        <f t="shared" si="10"/>
        <v>0.04</v>
      </c>
      <c r="M39" s="77">
        <f t="shared" si="10"/>
        <v>0.04</v>
      </c>
      <c r="N39" s="77">
        <f t="shared" si="10"/>
        <v>0</v>
      </c>
      <c r="O39" s="77">
        <f t="shared" si="10"/>
        <v>0</v>
      </c>
      <c r="P39" s="77">
        <f t="shared" si="10"/>
        <v>118.8</v>
      </c>
      <c r="Q39" s="77">
        <f t="shared" si="11"/>
        <v>21.750000000000004</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11</v>
      </c>
      <c r="B40" s="15">
        <v>200</v>
      </c>
      <c r="C40" s="77">
        <f t="shared" si="6"/>
        <v>100</v>
      </c>
      <c r="D40" s="77">
        <f t="shared" si="7"/>
        <v>55.4422</v>
      </c>
      <c r="E40" s="77">
        <f t="shared" si="8"/>
        <v>57.84</v>
      </c>
      <c r="F40" s="77">
        <f t="shared" si="9"/>
        <v>7.7926000000000002</v>
      </c>
      <c r="G40" s="77">
        <f t="shared" si="10"/>
        <v>0.04</v>
      </c>
      <c r="H40" s="77">
        <f t="shared" si="10"/>
        <v>0.17199999999999999</v>
      </c>
      <c r="I40" s="77">
        <f t="shared" si="10"/>
        <v>0.1</v>
      </c>
      <c r="J40" s="77">
        <f t="shared" si="10"/>
        <v>2E-3</v>
      </c>
      <c r="K40" s="77">
        <f t="shared" si="10"/>
        <v>0.01</v>
      </c>
      <c r="L40" s="77">
        <f t="shared" si="10"/>
        <v>0.04</v>
      </c>
      <c r="M40" s="77">
        <f t="shared" si="10"/>
        <v>0.04</v>
      </c>
      <c r="N40" s="77">
        <f t="shared" si="10"/>
        <v>0</v>
      </c>
      <c r="O40" s="77">
        <f t="shared" si="10"/>
        <v>0</v>
      </c>
      <c r="P40" s="77">
        <f t="shared" si="10"/>
        <v>118.8</v>
      </c>
      <c r="Q40" s="77">
        <f t="shared" si="11"/>
        <v>21.750000000000004</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12</v>
      </c>
      <c r="B41" s="15">
        <v>200</v>
      </c>
      <c r="C41" s="77">
        <f t="shared" si="6"/>
        <v>100</v>
      </c>
      <c r="D41" s="77">
        <f t="shared" si="7"/>
        <v>55.4422</v>
      </c>
      <c r="E41" s="77">
        <f t="shared" si="8"/>
        <v>57.84</v>
      </c>
      <c r="F41" s="77">
        <f t="shared" si="9"/>
        <v>7.7926000000000002</v>
      </c>
      <c r="G41" s="77">
        <f t="shared" si="10"/>
        <v>0.04</v>
      </c>
      <c r="H41" s="77">
        <f t="shared" si="10"/>
        <v>0.17199999999999999</v>
      </c>
      <c r="I41" s="77">
        <f t="shared" si="10"/>
        <v>0.1</v>
      </c>
      <c r="J41" s="77">
        <f t="shared" si="10"/>
        <v>2E-3</v>
      </c>
      <c r="K41" s="77">
        <f t="shared" si="10"/>
        <v>0.01</v>
      </c>
      <c r="L41" s="77">
        <f t="shared" si="10"/>
        <v>0.04</v>
      </c>
      <c r="M41" s="77">
        <f t="shared" si="10"/>
        <v>0.04</v>
      </c>
      <c r="N41" s="77">
        <f t="shared" si="10"/>
        <v>0</v>
      </c>
      <c r="O41" s="77">
        <f t="shared" si="10"/>
        <v>0</v>
      </c>
      <c r="P41" s="77">
        <f t="shared" si="10"/>
        <v>118.8</v>
      </c>
      <c r="Q41" s="77">
        <f t="shared" si="11"/>
        <v>21.750000000000004</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13</v>
      </c>
      <c r="B42" s="15">
        <v>200</v>
      </c>
      <c r="C42" s="77">
        <f t="shared" si="6"/>
        <v>100</v>
      </c>
      <c r="D42" s="77">
        <f t="shared" si="7"/>
        <v>55.4422</v>
      </c>
      <c r="E42" s="77">
        <f t="shared" si="8"/>
        <v>57.84</v>
      </c>
      <c r="F42" s="77">
        <f t="shared" si="9"/>
        <v>7.7926000000000002</v>
      </c>
      <c r="G42" s="77">
        <f t="shared" si="10"/>
        <v>0.04</v>
      </c>
      <c r="H42" s="77">
        <f t="shared" si="10"/>
        <v>0.17199999999999999</v>
      </c>
      <c r="I42" s="77">
        <f t="shared" si="10"/>
        <v>0.1</v>
      </c>
      <c r="J42" s="77">
        <f t="shared" si="10"/>
        <v>2E-3</v>
      </c>
      <c r="K42" s="77">
        <f t="shared" si="10"/>
        <v>0.01</v>
      </c>
      <c r="L42" s="77">
        <f t="shared" si="10"/>
        <v>0.04</v>
      </c>
      <c r="M42" s="77">
        <f t="shared" si="10"/>
        <v>0.04</v>
      </c>
      <c r="N42" s="77">
        <f t="shared" si="10"/>
        <v>0</v>
      </c>
      <c r="O42" s="77">
        <f t="shared" si="10"/>
        <v>0</v>
      </c>
      <c r="P42" s="77">
        <f t="shared" si="10"/>
        <v>118.8</v>
      </c>
      <c r="Q42" s="77">
        <f t="shared" si="11"/>
        <v>21.750000000000004</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14</v>
      </c>
      <c r="B43" s="15">
        <v>144</v>
      </c>
      <c r="C43" s="77">
        <f t="shared" si="6"/>
        <v>72</v>
      </c>
      <c r="D43" s="77">
        <f t="shared" si="7"/>
        <v>39.918383999999996</v>
      </c>
      <c r="E43" s="77">
        <f t="shared" si="8"/>
        <v>41.644800000000004</v>
      </c>
      <c r="F43" s="77">
        <f t="shared" si="9"/>
        <v>5.6106719999999992</v>
      </c>
      <c r="G43" s="77">
        <f t="shared" si="10"/>
        <v>2.8800000000000003E-2</v>
      </c>
      <c r="H43" s="77">
        <f t="shared" si="10"/>
        <v>0.12383999999999999</v>
      </c>
      <c r="I43" s="77">
        <f t="shared" si="10"/>
        <v>7.2000000000000008E-2</v>
      </c>
      <c r="J43" s="77">
        <f t="shared" si="10"/>
        <v>1.4400000000000001E-3</v>
      </c>
      <c r="K43" s="77">
        <f t="shared" si="10"/>
        <v>7.2000000000000007E-3</v>
      </c>
      <c r="L43" s="77">
        <f t="shared" si="10"/>
        <v>2.8800000000000003E-2</v>
      </c>
      <c r="M43" s="77">
        <f t="shared" si="10"/>
        <v>2.8800000000000003E-2</v>
      </c>
      <c r="N43" s="77">
        <f t="shared" si="10"/>
        <v>0</v>
      </c>
      <c r="O43" s="77">
        <f t="shared" si="10"/>
        <v>0</v>
      </c>
      <c r="P43" s="77">
        <f t="shared" si="10"/>
        <v>85.536000000000001</v>
      </c>
      <c r="Q43" s="77">
        <f t="shared" si="11"/>
        <v>15.66</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4</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Arable</v>
      </c>
      <c r="D58" s="13" t="str">
        <f>E16&amp;" I "&amp;(VLOOKUP(E14,Table24[],6,FALSE))</f>
        <v>Sandy Loam I Arable</v>
      </c>
      <c r="E58" s="13" t="str">
        <f>F16&amp;" I "&amp;(VLOOKUP(F14,Table24[],6,FALSE))</f>
        <v>Sandy Loam I Grass</v>
      </c>
      <c r="F58" s="13" t="str">
        <f>G16&amp;" I "&amp;(VLOOKUP(G14,Table24[],6,FALSE))</f>
        <v>Sandy Loam I Grass</v>
      </c>
      <c r="G58" s="13" t="str">
        <f>H16&amp;" I "&amp;(VLOOKUP(H14,Table24[],6,FALSE))</f>
        <v>Sandy Loam I Arable</v>
      </c>
      <c r="H58" s="13" t="str">
        <f>I16&amp;" I "&amp;(VLOOKUP(I14,Table24[],6,FALSE))</f>
        <v>Medium/Clay I Arable</v>
      </c>
      <c r="I58" s="13" t="str">
        <f>J16&amp;" I "&amp;(VLOOKUP(J14,Table24[],6,FALSE))</f>
        <v>Medium/Clay I Arable</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6.7</v>
      </c>
      <c r="D59" s="76">
        <f>VLOOKUP(E$14,Table24[],5,FALSE)</f>
        <v>6.7</v>
      </c>
      <c r="E59" s="76">
        <f>VLOOKUP(F$14,Table24[],5,FALSE)</f>
        <v>6.2</v>
      </c>
      <c r="F59" s="76">
        <f>VLOOKUP(G$14,Table24[],5,FALSE)</f>
        <v>6.2</v>
      </c>
      <c r="G59" s="76">
        <f>VLOOKUP(H$14,Table24[],5,FALSE)</f>
        <v>6.7</v>
      </c>
      <c r="H59" s="76">
        <f>VLOOKUP(I$14,Table24[],5,FALSE)</f>
        <v>6.7</v>
      </c>
      <c r="I59" s="76">
        <f>VLOOKUP(J$14,Table24[],5,FALSE)</f>
        <v>6.7</v>
      </c>
      <c r="J59" s="76">
        <f>VLOOKUP(K$14,Table24[],5,FALSE)</f>
        <v>6.2</v>
      </c>
      <c r="K59" s="76">
        <f>VLOOKUP(L$14,Table24[],5,FALSE)</f>
        <v>6.2</v>
      </c>
      <c r="L59" s="76">
        <f>VLOOKUP(M$14,Table24[],5,FALSE)</f>
        <v>6.2</v>
      </c>
      <c r="M59" s="76">
        <f>VLOOKUP(N$14,Table24[],5,FALSE)</f>
        <v>6.2</v>
      </c>
      <c r="N59" s="76">
        <f>VLOOKUP(O$14,Table24[],5,FALSE)</f>
        <v>6.2</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6.5</v>
      </c>
      <c r="C60" s="76">
        <f t="shared" ref="C60:U60" si="14">D10</f>
        <v>6.2</v>
      </c>
      <c r="D60" s="76">
        <f t="shared" si="14"/>
        <v>5.9</v>
      </c>
      <c r="E60" s="76">
        <f t="shared" si="14"/>
        <v>6.2</v>
      </c>
      <c r="F60" s="76">
        <f t="shared" si="14"/>
        <v>6.3</v>
      </c>
      <c r="G60" s="76">
        <f t="shared" si="14"/>
        <v>6.4</v>
      </c>
      <c r="H60" s="76">
        <f t="shared" si="14"/>
        <v>5.8</v>
      </c>
      <c r="I60" s="76">
        <f t="shared" si="14"/>
        <v>6</v>
      </c>
      <c r="J60" s="76">
        <f t="shared" si="14"/>
        <v>6.3</v>
      </c>
      <c r="K60" s="76">
        <f t="shared" si="14"/>
        <v>6.5</v>
      </c>
      <c r="L60" s="76">
        <f t="shared" si="14"/>
        <v>6.1</v>
      </c>
      <c r="M60" s="76">
        <f t="shared" si="14"/>
        <v>6.1</v>
      </c>
      <c r="N60" s="76">
        <f t="shared" si="14"/>
        <v>6.3</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7</v>
      </c>
      <c r="E61" s="76">
        <f t="shared" si="15"/>
        <v>5</v>
      </c>
      <c r="F61" s="76">
        <f t="shared" si="15"/>
        <v>5</v>
      </c>
      <c r="G61" s="76">
        <f t="shared" si="15"/>
        <v>7</v>
      </c>
      <c r="H61" s="76">
        <f t="shared" si="15"/>
        <v>8</v>
      </c>
      <c r="I61" s="76">
        <f t="shared" si="15"/>
        <v>8</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200</v>
      </c>
      <c r="C62" s="77">
        <f>B32</f>
        <v>200</v>
      </c>
      <c r="D62" s="77">
        <f>B33</f>
        <v>200</v>
      </c>
      <c r="E62" s="77">
        <f>B34</f>
        <v>200</v>
      </c>
      <c r="F62" s="77">
        <f>B35</f>
        <v>200</v>
      </c>
      <c r="G62" s="77">
        <f>B36</f>
        <v>80</v>
      </c>
      <c r="H62" s="77">
        <f>B37</f>
        <v>200</v>
      </c>
      <c r="I62" s="77">
        <f>B38</f>
        <v>200</v>
      </c>
      <c r="J62" s="77">
        <f>B39</f>
        <v>200</v>
      </c>
      <c r="K62" s="77">
        <f>B40</f>
        <v>200</v>
      </c>
      <c r="L62" s="77">
        <f>B41</f>
        <v>200</v>
      </c>
      <c r="M62" s="77">
        <f>B42</f>
        <v>200</v>
      </c>
      <c r="N62" s="77">
        <f>B43</f>
        <v>144</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4</v>
      </c>
      <c r="D64" s="77">
        <f t="shared" si="17"/>
        <v>5.5999999999999988</v>
      </c>
      <c r="E64" s="77">
        <f t="shared" si="17"/>
        <v>0</v>
      </c>
      <c r="F64" s="77">
        <f t="shared" si="17"/>
        <v>-0.49999999999999822</v>
      </c>
      <c r="G64" s="77">
        <f t="shared" si="17"/>
        <v>2.0999999999999988</v>
      </c>
      <c r="H64" s="77">
        <f t="shared" si="17"/>
        <v>7.2000000000000028</v>
      </c>
      <c r="I64" s="77">
        <f t="shared" si="17"/>
        <v>5.6000000000000014</v>
      </c>
      <c r="J64" s="77">
        <f t="shared" si="17"/>
        <v>-0.59999999999999787</v>
      </c>
      <c r="K64" s="77">
        <f t="shared" si="17"/>
        <v>-1.7999999999999989</v>
      </c>
      <c r="L64" s="77">
        <f t="shared" si="17"/>
        <v>0.6000000000000032</v>
      </c>
      <c r="M64" s="77">
        <f t="shared" si="17"/>
        <v>0.6000000000000032</v>
      </c>
      <c r="N64" s="77">
        <f t="shared" si="17"/>
        <v>-0.59999999999999787</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-4</v>
      </c>
      <c r="D65" s="77">
        <f t="shared" si="18"/>
        <v>-5.5999999999999988</v>
      </c>
      <c r="E65" s="77">
        <f t="shared" si="18"/>
        <v>0</v>
      </c>
      <c r="F65" s="77">
        <f t="shared" si="18"/>
        <v>0.49999999999999822</v>
      </c>
      <c r="G65" s="77">
        <f t="shared" si="18"/>
        <v>-2.0999999999999988</v>
      </c>
      <c r="H65" s="77">
        <f t="shared" si="18"/>
        <v>-7.2000000000000028</v>
      </c>
      <c r="I65" s="77">
        <f t="shared" si="18"/>
        <v>-5.6000000000000014</v>
      </c>
      <c r="J65" s="77">
        <f t="shared" si="18"/>
        <v>0.59999999999999787</v>
      </c>
      <c r="K65" s="77">
        <f t="shared" si="18"/>
        <v>1.7999999999999989</v>
      </c>
      <c r="L65" s="77">
        <f t="shared" si="18"/>
        <v>-0.6000000000000032</v>
      </c>
      <c r="M65" s="77">
        <f t="shared" si="18"/>
        <v>-0.6000000000000032</v>
      </c>
      <c r="N65" s="77">
        <f t="shared" si="18"/>
        <v>0.59999999999999787</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UNDER</v>
      </c>
      <c r="H66" s="78" t="str">
        <f t="shared" si="19"/>
        <v>UNDER</v>
      </c>
      <c r="I66" s="78" t="str">
        <f t="shared" si="19"/>
        <v>UNDER</v>
      </c>
      <c r="J66" s="78" t="str">
        <f t="shared" si="19"/>
        <v>OVER</v>
      </c>
      <c r="K66" s="78" t="str">
        <f t="shared" si="19"/>
        <v>OVER</v>
      </c>
      <c r="L66" s="78" t="str">
        <f t="shared" si="19"/>
        <v>UNDER</v>
      </c>
      <c r="M66" s="78" t="str">
        <f t="shared" si="19"/>
        <v>UNDER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D36" sqref="D3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PAN-017057</v>
      </c>
      <c r="D1" s="141"/>
      <c r="E1" s="93" t="s">
        <v>45</v>
      </c>
      <c r="F1" s="39" t="str">
        <f>'Field data and Waste 1'!F1</f>
        <v>50ha</v>
      </c>
      <c r="G1" s="123" t="s">
        <v>43</v>
      </c>
      <c r="H1" s="124"/>
      <c r="I1" s="118">
        <v>7.09</v>
      </c>
      <c r="J1" s="127" t="s">
        <v>153</v>
      </c>
      <c r="K1" s="127"/>
      <c r="L1" s="97">
        <v>158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171</v>
      </c>
      <c r="G2" s="125" t="s">
        <v>110</v>
      </c>
      <c r="H2" s="126"/>
      <c r="I2" s="118">
        <v>861</v>
      </c>
      <c r="J2" s="127" t="s">
        <v>158</v>
      </c>
      <c r="K2" s="127"/>
      <c r="L2" s="97">
        <v>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t="s">
        <v>78</v>
      </c>
      <c r="G3" s="127" t="s">
        <v>159</v>
      </c>
      <c r="H3" s="127"/>
      <c r="I3" s="118">
        <v>260</v>
      </c>
      <c r="J3" s="123" t="s">
        <v>154</v>
      </c>
      <c r="K3" s="124"/>
      <c r="L3" s="97">
        <f>(L1/(L2*10000))*100</f>
        <v>15.8</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Bryn Farm, Ferwig, Cardigan, Ceredigion, SA43 1PL</v>
      </c>
      <c r="D4" s="141"/>
      <c r="E4" s="94" t="s">
        <v>1</v>
      </c>
      <c r="F4" s="96" t="s">
        <v>166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3</v>
      </c>
      <c r="E8" s="60">
        <f>'Field data and Waste 1'!E8</f>
        <v>4</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0</v>
      </c>
      <c r="F9" s="60" t="str">
        <f>'Field data and Waste 1'!F9</f>
        <v>Moderate</v>
      </c>
      <c r="G9" s="60" t="str">
        <f>'Field data and Waste 1'!G9</f>
        <v>Moderate</v>
      </c>
      <c r="H9" s="60">
        <f>'Field data and Waste 1'!H9</f>
        <v>0</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6.2</v>
      </c>
      <c r="E10" s="60">
        <f>'Field data and Waste 1'!E10</f>
        <v>5.9</v>
      </c>
      <c r="F10" s="60">
        <f>'Field data and Waste 1'!F10</f>
        <v>6.2</v>
      </c>
      <c r="G10" s="60">
        <f>'Field data and Waste 1'!G10</f>
        <v>6.3</v>
      </c>
      <c r="H10" s="60">
        <f>'Field data and Waste 1'!H10</f>
        <v>6.4</v>
      </c>
      <c r="I10" s="60">
        <f>'Field data and Waste 1'!I10</f>
        <v>5.8</v>
      </c>
      <c r="J10" s="60">
        <f>'Field data and Waste 1'!J10</f>
        <v>6</v>
      </c>
      <c r="K10" s="60">
        <f>'Field data and Waste 1'!K10</f>
        <v>6.3</v>
      </c>
      <c r="L10" s="60">
        <f>'Field data and Waste 1'!L10</f>
        <v>6.5</v>
      </c>
      <c r="M10" s="60">
        <f>'Field data and Waste 1'!M10</f>
        <v>6.1</v>
      </c>
      <c r="N10" s="60">
        <f>'Field data and Waste 1'!N10</f>
        <v>6.1</v>
      </c>
      <c r="O10" s="60">
        <f>'Field data and Waste 1'!O10</f>
        <v>6.3</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1</v>
      </c>
      <c r="E11" s="60">
        <f>'Field data and Waste 1'!E11</f>
        <v>3</v>
      </c>
      <c r="F11" s="60">
        <f>'Field data and Waste 1'!F11</f>
        <v>2</v>
      </c>
      <c r="G11" s="60">
        <f>'Field data and Waste 1'!G11</f>
        <v>3</v>
      </c>
      <c r="H11" s="60">
        <f>'Field data and Waste 1'!H11</f>
        <v>4</v>
      </c>
      <c r="I11" s="60">
        <f>'Field data and Waste 1'!I11</f>
        <v>1</v>
      </c>
      <c r="J11" s="60">
        <f>'Field data and Waste 1'!J11</f>
        <v>0</v>
      </c>
      <c r="K11" s="60">
        <f>'Field data and Waste 1'!K11</f>
        <v>3</v>
      </c>
      <c r="L11" s="60">
        <f>'Field data and Waste 1'!L11</f>
        <v>2</v>
      </c>
      <c r="M11" s="60">
        <f>'Field data and Waste 1'!M11</f>
        <v>2</v>
      </c>
      <c r="N11" s="60">
        <f>'Field data and Waste 1'!N11</f>
        <v>2</v>
      </c>
      <c r="O11" s="60">
        <f>'Field data and Waste 1'!O11</f>
        <v>4</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1</v>
      </c>
      <c r="F12" s="60">
        <f>'Field data and Waste 1'!F12</f>
        <v>0</v>
      </c>
      <c r="G12" s="60">
        <f>'Field data and Waste 1'!G12</f>
        <v>2</v>
      </c>
      <c r="H12" s="60">
        <f>'Field data and Waste 1'!H12</f>
        <v>2</v>
      </c>
      <c r="I12" s="60">
        <f>'Field data and Waste 1'!I12</f>
        <v>1</v>
      </c>
      <c r="J12" s="60">
        <f>'Field data and Waste 1'!J12</f>
        <v>1</v>
      </c>
      <c r="K12" s="60">
        <f>'Field data and Waste 1'!K12</f>
        <v>2</v>
      </c>
      <c r="L12" s="60">
        <f>'Field data and Waste 1'!L12</f>
        <v>2</v>
      </c>
      <c r="M12" s="60">
        <f>'Field data and Waste 1'!M12</f>
        <v>2</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0</v>
      </c>
      <c r="F13" s="60">
        <f>'Field data and Waste 1'!F13</f>
        <v>1</v>
      </c>
      <c r="G13" s="60">
        <f>'Field data and Waste 1'!G13</f>
        <v>0</v>
      </c>
      <c r="H13" s="60">
        <f>'Field data and Waste 1'!H13</f>
        <v>1</v>
      </c>
      <c r="I13" s="60">
        <f>'Field data and Waste 1'!I13</f>
        <v>2</v>
      </c>
      <c r="J13" s="60">
        <f>'Field data and Waste 1'!J13</f>
        <v>2</v>
      </c>
      <c r="K13" s="60">
        <f>'Field data and Waste 1'!K13</f>
        <v>2</v>
      </c>
      <c r="L13" s="60">
        <f>'Field data and Waste 1'!L13</f>
        <v>2</v>
      </c>
      <c r="M13" s="60">
        <f>'Field data and Waste 1'!M13</f>
        <v>1</v>
      </c>
      <c r="N13" s="60">
        <f>'Field data and Waste 1'!N13</f>
        <v>1</v>
      </c>
      <c r="O13" s="60">
        <f>'Field data and Waste 1'!O13</f>
        <v>1</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Oats</v>
      </c>
      <c r="F14" s="102" t="str">
        <f>'Field data and Waste 1'!F14</f>
        <v xml:space="preserve">Grass Silage (25% DM) </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7.5</v>
      </c>
      <c r="E15" s="60">
        <f>'Field data and Waste 1'!E15</f>
        <v>7</v>
      </c>
      <c r="F15" s="60">
        <f>'Field data and Waste 1'!F15</f>
        <v>47</v>
      </c>
      <c r="G15" s="60">
        <f>'Field data and Waste 1'!G15</f>
        <v>47</v>
      </c>
      <c r="H15" s="60">
        <f>'Field data and Waste 1'!H15</f>
        <v>6.5</v>
      </c>
      <c r="I15" s="60">
        <f>'Field data and Waste 1'!I15</f>
        <v>6.5</v>
      </c>
      <c r="J15" s="60">
        <f>'Field data and Waste 1'!J15</f>
        <v>6.5</v>
      </c>
      <c r="K15" s="60">
        <f>'Field data and Waste 1'!K15</f>
        <v>47</v>
      </c>
      <c r="L15" s="60">
        <f>'Field data and Waste 1'!L15</f>
        <v>47</v>
      </c>
      <c r="M15" s="60">
        <f>'Field data and Waste 1'!M15</f>
        <v>47</v>
      </c>
      <c r="N15" s="60">
        <f>'Field data and Waste 1'!N15</f>
        <v>47</v>
      </c>
      <c r="O15" s="60">
        <f>'Field data and Waste 1'!O15</f>
        <v>47</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63.75</v>
      </c>
      <c r="E17" s="28">
        <f t="shared" si="0"/>
        <v>63</v>
      </c>
      <c r="F17" s="28">
        <f t="shared" si="0"/>
        <v>79.899999999999991</v>
      </c>
      <c r="G17" s="28">
        <f t="shared" si="0"/>
        <v>79.899999999999991</v>
      </c>
      <c r="H17" s="28">
        <f t="shared" si="0"/>
        <v>55.25</v>
      </c>
      <c r="I17" s="28">
        <f t="shared" si="0"/>
        <v>55.25</v>
      </c>
      <c r="J17" s="28">
        <f t="shared" si="0"/>
        <v>55.25</v>
      </c>
      <c r="K17" s="28">
        <f t="shared" si="0"/>
        <v>79.899999999999991</v>
      </c>
      <c r="L17" s="28">
        <f t="shared" si="0"/>
        <v>79.899999999999991</v>
      </c>
      <c r="M17" s="28">
        <f t="shared" si="0"/>
        <v>79.899999999999991</v>
      </c>
      <c r="N17" s="28">
        <f t="shared" si="0"/>
        <v>79.899999999999991</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232.94887999999997</v>
      </c>
      <c r="D18" s="16">
        <f>$D32</f>
        <v>156.24619999999999</v>
      </c>
      <c r="E18" s="16">
        <f>$D33</f>
        <v>62.498480000000001</v>
      </c>
      <c r="F18" s="16">
        <f>$D34</f>
        <v>79.543520000000001</v>
      </c>
      <c r="G18" s="16">
        <f>$D35</f>
        <v>79.543520000000001</v>
      </c>
      <c r="H18" s="16">
        <f>$D36</f>
        <v>22.72672</v>
      </c>
      <c r="I18" s="16">
        <f>$D37</f>
        <v>139.20115999999999</v>
      </c>
      <c r="J18" s="16">
        <f>$D38</f>
        <v>190.33627999999999</v>
      </c>
      <c r="K18" s="16">
        <f>$D39</f>
        <v>79.543520000000001</v>
      </c>
      <c r="L18" s="16">
        <f>$D40</f>
        <v>79.543520000000001</v>
      </c>
      <c r="M18" s="16">
        <f>$D41</f>
        <v>79.543520000000001</v>
      </c>
      <c r="N18" s="16">
        <f>$D42</f>
        <v>79.543520000000001</v>
      </c>
      <c r="O18" s="16">
        <f>$D43</f>
        <v>39.77176</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153.04888</v>
      </c>
      <c r="D19" s="16">
        <f t="shared" ref="D19:V19" si="1">D18-D17</f>
        <v>92.496199999999988</v>
      </c>
      <c r="E19" s="16">
        <f t="shared" si="1"/>
        <v>-0.5015199999999993</v>
      </c>
      <c r="F19" s="16">
        <f t="shared" si="1"/>
        <v>-0.35647999999999058</v>
      </c>
      <c r="G19" s="16">
        <f t="shared" si="1"/>
        <v>-0.35647999999999058</v>
      </c>
      <c r="H19" s="16">
        <f t="shared" si="1"/>
        <v>-32.52328</v>
      </c>
      <c r="I19" s="16">
        <f t="shared" si="1"/>
        <v>83.951159999999987</v>
      </c>
      <c r="J19" s="16">
        <f t="shared" si="1"/>
        <v>135.08627999999999</v>
      </c>
      <c r="K19" s="16">
        <f t="shared" si="1"/>
        <v>-0.35647999999999058</v>
      </c>
      <c r="L19" s="16">
        <f t="shared" si="1"/>
        <v>-0.35647999999999058</v>
      </c>
      <c r="M19" s="16">
        <f t="shared" si="1"/>
        <v>-0.35647999999999058</v>
      </c>
      <c r="N19" s="16">
        <f t="shared" si="1"/>
        <v>-0.35647999999999058</v>
      </c>
      <c r="O19" s="16">
        <f t="shared" si="1"/>
        <v>-40.128239999999991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INCREASE</v>
      </c>
      <c r="J20" s="26" t="str">
        <f>IF($B38="","",IF(J$19&gt;=0,"INCREASE","DECREASE"))</f>
        <v>INCREASE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78.75</v>
      </c>
      <c r="E21" s="28">
        <f t="shared" si="2"/>
        <v>115.5</v>
      </c>
      <c r="F21" s="28">
        <f t="shared" si="2"/>
        <v>282</v>
      </c>
      <c r="G21" s="28">
        <f t="shared" si="2"/>
        <v>282</v>
      </c>
      <c r="H21" s="28">
        <f t="shared" si="2"/>
        <v>78</v>
      </c>
      <c r="I21" s="28">
        <f t="shared" si="2"/>
        <v>78</v>
      </c>
      <c r="J21" s="28">
        <f t="shared" si="2"/>
        <v>78</v>
      </c>
      <c r="K21" s="28">
        <f t="shared" si="2"/>
        <v>282</v>
      </c>
      <c r="L21" s="28">
        <f t="shared" si="2"/>
        <v>282</v>
      </c>
      <c r="M21" s="28">
        <f t="shared" si="2"/>
        <v>282</v>
      </c>
      <c r="N21" s="28">
        <f t="shared" si="2"/>
        <v>282</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147.62214</v>
      </c>
      <c r="D22" s="16">
        <f>$E32</f>
        <v>99.01485000000001</v>
      </c>
      <c r="E22" s="16">
        <f>$E33</f>
        <v>39.605940000000004</v>
      </c>
      <c r="F22" s="16">
        <f>$E34</f>
        <v>50.407560000000004</v>
      </c>
      <c r="G22" s="16">
        <f>$E35</f>
        <v>50.407560000000004</v>
      </c>
      <c r="H22" s="16">
        <f>$E36</f>
        <v>14.40216</v>
      </c>
      <c r="I22" s="16">
        <f>$E37</f>
        <v>88.21323000000001</v>
      </c>
      <c r="J22" s="16">
        <f>$E38</f>
        <v>120.61809000000001</v>
      </c>
      <c r="K22" s="16">
        <f>$E39</f>
        <v>50.407560000000004</v>
      </c>
      <c r="L22" s="16">
        <f>$E40</f>
        <v>50.407560000000004</v>
      </c>
      <c r="M22" s="16">
        <f>$E41</f>
        <v>50.407560000000004</v>
      </c>
      <c r="N22" s="16">
        <f>$E42</f>
        <v>50.407560000000004</v>
      </c>
      <c r="O22" s="16">
        <f>$E43</f>
        <v>25.203780000000002</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-134.37786</v>
      </c>
      <c r="D23" s="16">
        <f t="shared" ref="D23:V23" si="3">D22-D21</f>
        <v>20.26485000000001</v>
      </c>
      <c r="E23" s="16">
        <f t="shared" si="3"/>
        <v>-75.894059999999996</v>
      </c>
      <c r="F23" s="16">
        <f t="shared" si="3"/>
        <v>-231.59244000000001</v>
      </c>
      <c r="G23" s="16">
        <f t="shared" si="3"/>
        <v>-231.59244000000001</v>
      </c>
      <c r="H23" s="16">
        <f t="shared" si="3"/>
        <v>-63.597839999999998</v>
      </c>
      <c r="I23" s="16">
        <f t="shared" si="3"/>
        <v>10.21323000000001</v>
      </c>
      <c r="J23" s="16">
        <f t="shared" si="3"/>
        <v>42.618090000000009</v>
      </c>
      <c r="K23" s="16">
        <f t="shared" si="3"/>
        <v>-231.59244000000001</v>
      </c>
      <c r="L23" s="16">
        <f t="shared" si="3"/>
        <v>-231.59244000000001</v>
      </c>
      <c r="M23" s="16">
        <f t="shared" si="3"/>
        <v>-231.59244000000001</v>
      </c>
      <c r="N23" s="16">
        <f t="shared" si="3"/>
        <v>-231.59244000000001</v>
      </c>
      <c r="O23" s="16">
        <f t="shared" si="3"/>
        <v>-256.79622000000001</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INCREASE</v>
      </c>
      <c r="E24" s="26" t="str">
        <f t="shared" si="4"/>
        <v>DECREASE</v>
      </c>
      <c r="F24" s="26" t="str">
        <f t="shared" si="4"/>
        <v>DECREASE</v>
      </c>
      <c r="G24" s="26" t="str">
        <f t="shared" si="4"/>
        <v>DECREASE</v>
      </c>
      <c r="H24" s="26" t="str">
        <f t="shared" si="4"/>
        <v>DECREASE</v>
      </c>
      <c r="I24" s="26" t="str">
        <f t="shared" si="4"/>
        <v>INCREASE</v>
      </c>
      <c r="J24" s="26" t="str">
        <f t="shared" si="4"/>
        <v>INCREASE</v>
      </c>
      <c r="K24" s="26" t="str">
        <f t="shared" si="4"/>
        <v>DECREASE</v>
      </c>
      <c r="L24" s="26" t="str">
        <f t="shared" si="4"/>
        <v>DECREASE</v>
      </c>
      <c r="M24" s="26" t="str">
        <f t="shared" si="4"/>
        <v>DECREASE</v>
      </c>
      <c r="N24" s="26" t="str">
        <f t="shared" si="4"/>
        <v>DECREASE</v>
      </c>
      <c r="O24" s="26" t="str">
        <f t="shared" si="4"/>
        <v>DECREASE</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1.62</v>
      </c>
      <c r="C28" s="15">
        <v>0.1</v>
      </c>
      <c r="D28" s="15">
        <v>620</v>
      </c>
      <c r="E28" s="15">
        <v>747</v>
      </c>
      <c r="F28" s="15">
        <v>117</v>
      </c>
      <c r="G28" s="15">
        <v>0.2</v>
      </c>
      <c r="H28" s="15">
        <v>0.8</v>
      </c>
      <c r="I28" s="15">
        <v>0.5</v>
      </c>
      <c r="J28" s="15">
        <v>0.01</v>
      </c>
      <c r="K28" s="23">
        <v>0.05</v>
      </c>
      <c r="L28" s="15">
        <v>0.2</v>
      </c>
      <c r="M28" s="15">
        <v>0.2</v>
      </c>
      <c r="N28" s="15"/>
      <c r="O28" s="15"/>
      <c r="P28" s="15">
        <v>468</v>
      </c>
      <c r="Q28" s="15">
        <v>165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164</v>
      </c>
      <c r="C31" s="77">
        <f>IF(C$27="%w/w SAR",((C$28*10)*$B31),IF(C$27="%w/w DM",(((C$28*10)*($B$28/100))*$B31),IF(C$27="kg/t SAR",(C$28*$B31),IF(C$27="kg/t DM",((C$28*($B$28/100))*$B31),IF(C$27="mg/kg SAR",((C$28*0.001)*$B31),IF(C$27="mg/kg DM",(((C$28*0.001)*($B$28/100))*$B31),0))))))</f>
        <v>164</v>
      </c>
      <c r="D31" s="77">
        <f>(IF(D$27="%w/w SAR",((D$28*10)*$B31),IF(D$27="%w/w DM",(((D$28*10)*($B$28/100))*$B31),IF(D$27="kg/t SAR",(D$28*$B31),IF(D$27="kg/t DM",((D$28*($B$28/100))*$B31),IF(D$27="mg/kg SAR",((D$28*0.001)*$B31),IF(D$27="mg/kg DM",(((D$28*0.001)*($B$28/100))*$B31),"0")))))))*2.291</f>
        <v>232.94887999999997</v>
      </c>
      <c r="E31" s="77">
        <f>(IF(E$27="%w/w SAR",((E$28*10)*$B31),IF(E$27="%w/w DM",(((E$28*10)*($B$28/100))*$B31),IF(E$27="kg/t SAR",(E$28*$B31),IF(E$27="kg/t DM",((E$28*($B$28/100))*$B31),IF(E$27="mg/kg SAR",((E$28*0.001)*$B31),IF(E$27="mg/kg DM",(((E$28*0.001)*($B$28/100))*$B31),"0")))))))*1.205</f>
        <v>147.62214</v>
      </c>
      <c r="F31" s="77">
        <f>(IF(F$27="%w/w SAR",((F$28*10)*$B31),IF(F$27="%w/w DM",(((F$28*10)*($B$28/100))*$B31),IF(F$27="kg/t SAR",(F$28*$B31),IF(F$27="kg/t DM",((F$28*($B$28/100))*$B31),IF(F$27="mg/kg SAR",((F$28*0.001)*$B31),IF(F$27="mg/kg DM",(((F$28*0.001)*($B$28/100))*$B31),"0")))))))*1.658</f>
        <v>31.813704000000001</v>
      </c>
      <c r="G31" s="77">
        <f t="shared" ref="G31:P46" si="5">IF(G$27="%w/w SAR",((G$28*10)*$B31),IF(G$27="%w/w DM",(((G$28*10)*($B$28/100))*$B31),IF(G$27="kg/t SAR",(G$28*$B31),IF(G$27="kg/t DM",((G$28*($B$28/100))*$B31),IF(G$27="mg/kg SAR",((G$28*0.001)*$B31),IF(G$27="mg/kg DM",(((G$28*0.001)*($B$28/100))*$B31),0))))))</f>
        <v>3.2800000000000003E-2</v>
      </c>
      <c r="H31" s="77">
        <f t="shared" si="5"/>
        <v>0.13120000000000001</v>
      </c>
      <c r="I31" s="77">
        <f t="shared" si="5"/>
        <v>8.2000000000000003E-2</v>
      </c>
      <c r="J31" s="77">
        <f t="shared" si="5"/>
        <v>1.6400000000000002E-3</v>
      </c>
      <c r="K31" s="77">
        <f t="shared" si="5"/>
        <v>8.2000000000000007E-3</v>
      </c>
      <c r="L31" s="77">
        <f t="shared" si="5"/>
        <v>3.2800000000000003E-2</v>
      </c>
      <c r="M31" s="77">
        <f t="shared" si="5"/>
        <v>3.2800000000000003E-2</v>
      </c>
      <c r="N31" s="77">
        <f t="shared" si="5"/>
        <v>0</v>
      </c>
      <c r="O31" s="77">
        <f t="shared" si="5"/>
        <v>0</v>
      </c>
      <c r="P31" s="77">
        <f t="shared" si="5"/>
        <v>76.75200000000001</v>
      </c>
      <c r="Q31" s="77">
        <f>(IF(Q$27="%w/w SAR",((Q$28*10)*$B31),IF(Q$27="%w/w DM",(((Q$28*10)*($B$28/100))*$B31),IF(Q$27="kg/t SAR",(Q$28*$B31),IF(Q$27="kg/t DM",((Q$28*($B$28/100))*$B31),IF(Q$27="mg/kg SAR",((Q$28*0.001)*$B31),IF(Q$27="mg/kg DM",(((Q$28*0.001)*($B$28/100))*$B31),0)))))))*2.5</f>
        <v>67.650000000000006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110</v>
      </c>
      <c r="C32" s="77">
        <f t="shared" ref="C32:C50" si="6">IF(C$27="%w/w SAR",((C$28*10)*$B32),IF(C$27="%w/w DM",(((C$28*10)*($B$28/100))*$B32),IF(C$27="kg/t SAR",(C$28*$B32),IF(C$27="kg/t DM",((C$28*($B$28/100))*$B32),IF(C$27="mg/kg SAR",((C$28*0.001)*$B32),IF(C$27="mg/kg DM",(((C$28*0.001)*($B$28/100))*$B32),0))))))</f>
        <v>110</v>
      </c>
      <c r="D32" s="77">
        <f t="shared" ref="D32:D50" si="7">(IF(D$27="%w/w SAR",((D$28*10)*$B32),IF(D$27="%w/w DM",(((D$28*10)*($B$28/100))*$B32),IF(D$27="kg/t SAR",(D$28*$B32),IF(D$27="kg/t DM",((D$28*($B$28/100))*$B32),IF(D$27="mg/kg SAR",((D$28*0.001)*$B32),IF(D$27="mg/kg DM",(((D$28*0.001)*($B$28/100))*$B32),"0")))))))*2.291</f>
        <v>156.24619999999999</v>
      </c>
      <c r="E32" s="77">
        <f t="shared" ref="E32:E50" si="8">(IF(E$27="%w/w SAR",((E$28*10)*$B32),IF(E$27="%w/w DM",(((E$28*10)*($B$28/100))*$B32),IF(E$27="kg/t SAR",(E$28*$B32),IF(E$27="kg/t DM",((E$28*($B$28/100))*$B32),IF(E$27="mg/kg SAR",((E$28*0.001)*$B32),IF(E$27="mg/kg DM",(((E$28*0.001)*($B$28/100))*$B32),"0")))))))*1.205</f>
        <v>99.01485000000001</v>
      </c>
      <c r="F32" s="77">
        <f t="shared" ref="F32:F50" si="9">(IF(F$27="%w/w SAR",((F$28*10)*$B32),IF(F$27="%w/w DM",(((F$28*10)*($B$28/100))*$B32),IF(F$27="kg/t SAR",(F$28*$B32),IF(F$27="kg/t DM",((F$28*($B$28/100))*$B32),IF(F$27="mg/kg SAR",((F$28*0.001)*$B32),IF(F$27="mg/kg DM",(((F$28*0.001)*($B$28/100))*$B32),"0")))))))*1.658</f>
        <v>21.338460000000001</v>
      </c>
      <c r="G32" s="77">
        <f t="shared" si="5"/>
        <v>2.2000000000000002E-2</v>
      </c>
      <c r="H32" s="77">
        <f t="shared" si="5"/>
        <v>8.8000000000000009E-2</v>
      </c>
      <c r="I32" s="77">
        <f t="shared" si="5"/>
        <v>5.5E-2</v>
      </c>
      <c r="J32" s="77">
        <f t="shared" si="5"/>
        <v>1.1000000000000001E-3</v>
      </c>
      <c r="K32" s="77">
        <f t="shared" si="5"/>
        <v>5.5000000000000005E-3</v>
      </c>
      <c r="L32" s="77">
        <f t="shared" si="5"/>
        <v>2.2000000000000002E-2</v>
      </c>
      <c r="M32" s="77">
        <f t="shared" si="5"/>
        <v>2.2000000000000002E-2</v>
      </c>
      <c r="N32" s="77">
        <f t="shared" si="5"/>
        <v>0</v>
      </c>
      <c r="O32" s="77">
        <f t="shared" si="5"/>
        <v>0</v>
      </c>
      <c r="P32" s="77">
        <f t="shared" si="5"/>
        <v>51.480000000000004</v>
      </c>
      <c r="Q32" s="77">
        <f t="shared" ref="Q32:Q50" si="10">(IF(Q$27="%w/w SAR",((Q$28*10)*$B32),IF(Q$27="%w/w DM",(((Q$28*10)*($B$28/100))*$B32),IF(Q$27="kg/t SAR",(Q$28*$B32),IF(Q$27="kg/t DM",((Q$28*($B$28/100))*$B32),IF(Q$27="mg/kg SAR",((Q$28*0.001)*$B32),IF(Q$27="mg/kg DM",(((Q$28*0.001)*($B$28/100))*$B32),0)))))))*2.5</f>
        <v>45.375000000000007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v>
      </c>
      <c r="B33" s="15">
        <v>44</v>
      </c>
      <c r="C33" s="77">
        <f t="shared" si="6"/>
        <v>44</v>
      </c>
      <c r="D33" s="77">
        <f t="shared" si="7"/>
        <v>62.498480000000001</v>
      </c>
      <c r="E33" s="77">
        <f t="shared" si="8"/>
        <v>39.605940000000004</v>
      </c>
      <c r="F33" s="77">
        <f t="shared" si="9"/>
        <v>8.5353840000000005</v>
      </c>
      <c r="G33" s="77">
        <f t="shared" si="5"/>
        <v>8.8000000000000005E-3</v>
      </c>
      <c r="H33" s="77">
        <f t="shared" si="5"/>
        <v>3.5200000000000002E-2</v>
      </c>
      <c r="I33" s="77">
        <f t="shared" si="5"/>
        <v>2.1999999999999999E-2</v>
      </c>
      <c r="J33" s="77">
        <f t="shared" si="5"/>
        <v>4.4000000000000002E-4</v>
      </c>
      <c r="K33" s="77">
        <f t="shared" si="5"/>
        <v>2.2000000000000001E-3</v>
      </c>
      <c r="L33" s="77">
        <f t="shared" si="5"/>
        <v>8.8000000000000005E-3</v>
      </c>
      <c r="M33" s="77">
        <f t="shared" si="5"/>
        <v>8.8000000000000005E-3</v>
      </c>
      <c r="N33" s="77">
        <f t="shared" si="5"/>
        <v>0</v>
      </c>
      <c r="O33" s="77">
        <f t="shared" si="5"/>
        <v>0</v>
      </c>
      <c r="P33" s="77">
        <f t="shared" si="5"/>
        <v>20.592000000000002</v>
      </c>
      <c r="Q33" s="77">
        <f t="shared" si="10"/>
        <v>18.150000000000002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v>56</v>
      </c>
      <c r="C34" s="77">
        <f t="shared" si="6"/>
        <v>56</v>
      </c>
      <c r="D34" s="77">
        <f t="shared" si="7"/>
        <v>79.543520000000001</v>
      </c>
      <c r="E34" s="77">
        <f t="shared" si="8"/>
        <v>50.407560000000004</v>
      </c>
      <c r="F34" s="77">
        <f t="shared" si="9"/>
        <v>10.863216</v>
      </c>
      <c r="G34" s="77">
        <f t="shared" si="5"/>
        <v>1.12E-2</v>
      </c>
      <c r="H34" s="77">
        <f t="shared" si="5"/>
        <v>4.48E-2</v>
      </c>
      <c r="I34" s="77">
        <f t="shared" si="5"/>
        <v>2.8000000000000001E-2</v>
      </c>
      <c r="J34" s="77">
        <f t="shared" si="5"/>
        <v>5.6000000000000006E-4</v>
      </c>
      <c r="K34" s="77">
        <f t="shared" si="5"/>
        <v>2.8E-3</v>
      </c>
      <c r="L34" s="77">
        <f t="shared" si="5"/>
        <v>1.12E-2</v>
      </c>
      <c r="M34" s="77">
        <f t="shared" si="5"/>
        <v>1.12E-2</v>
      </c>
      <c r="N34" s="77">
        <f t="shared" si="5"/>
        <v>0</v>
      </c>
      <c r="O34" s="77">
        <f t="shared" si="5"/>
        <v>0</v>
      </c>
      <c r="P34" s="77">
        <f t="shared" si="5"/>
        <v>26.208000000000002</v>
      </c>
      <c r="Q34" s="77">
        <f t="shared" si="10"/>
        <v>23.1</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56</v>
      </c>
      <c r="C35" s="77">
        <f t="shared" si="6"/>
        <v>56</v>
      </c>
      <c r="D35" s="77">
        <f t="shared" si="7"/>
        <v>79.543520000000001</v>
      </c>
      <c r="E35" s="77">
        <f t="shared" si="8"/>
        <v>50.407560000000004</v>
      </c>
      <c r="F35" s="77">
        <f t="shared" si="9"/>
        <v>10.863216</v>
      </c>
      <c r="G35" s="77">
        <f t="shared" si="5"/>
        <v>1.12E-2</v>
      </c>
      <c r="H35" s="77">
        <f t="shared" si="5"/>
        <v>4.48E-2</v>
      </c>
      <c r="I35" s="77">
        <f t="shared" si="5"/>
        <v>2.8000000000000001E-2</v>
      </c>
      <c r="J35" s="77">
        <f t="shared" si="5"/>
        <v>5.6000000000000006E-4</v>
      </c>
      <c r="K35" s="77">
        <f t="shared" si="5"/>
        <v>2.8E-3</v>
      </c>
      <c r="L35" s="77">
        <f t="shared" si="5"/>
        <v>1.12E-2</v>
      </c>
      <c r="M35" s="77">
        <f t="shared" si="5"/>
        <v>1.12E-2</v>
      </c>
      <c r="N35" s="77">
        <f t="shared" si="5"/>
        <v>0</v>
      </c>
      <c r="O35" s="77">
        <f t="shared" si="5"/>
        <v>0</v>
      </c>
      <c r="P35" s="77">
        <f t="shared" si="5"/>
        <v>26.208000000000002</v>
      </c>
      <c r="Q35" s="77">
        <f t="shared" si="10"/>
        <v>23.1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v>16</v>
      </c>
      <c r="C36" s="77">
        <f t="shared" si="6"/>
        <v>16</v>
      </c>
      <c r="D36" s="77">
        <f t="shared" si="7"/>
        <v>22.72672</v>
      </c>
      <c r="E36" s="77">
        <f t="shared" si="8"/>
        <v>14.40216</v>
      </c>
      <c r="F36" s="77">
        <f t="shared" si="9"/>
        <v>3.1037759999999999</v>
      </c>
      <c r="G36" s="77">
        <f t="shared" si="5"/>
        <v>3.2000000000000002E-3</v>
      </c>
      <c r="H36" s="77">
        <f t="shared" si="5"/>
        <v>1.2800000000000001E-2</v>
      </c>
      <c r="I36" s="77">
        <f t="shared" si="5"/>
        <v>8.0000000000000002E-3</v>
      </c>
      <c r="J36" s="77">
        <f t="shared" si="5"/>
        <v>1.6000000000000001E-4</v>
      </c>
      <c r="K36" s="77">
        <f t="shared" si="5"/>
        <v>8.0000000000000004E-4</v>
      </c>
      <c r="L36" s="77">
        <f t="shared" si="5"/>
        <v>3.2000000000000002E-3</v>
      </c>
      <c r="M36" s="77">
        <f t="shared" si="5"/>
        <v>3.2000000000000002E-3</v>
      </c>
      <c r="N36" s="77">
        <f t="shared" si="5"/>
        <v>0</v>
      </c>
      <c r="O36" s="77">
        <f t="shared" si="5"/>
        <v>0</v>
      </c>
      <c r="P36" s="77">
        <f t="shared" si="5"/>
        <v>7.4880000000000004</v>
      </c>
      <c r="Q36" s="77">
        <f t="shared" si="10"/>
        <v>6.6000000000000005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98</v>
      </c>
      <c r="C37" s="77">
        <f t="shared" si="6"/>
        <v>98</v>
      </c>
      <c r="D37" s="77">
        <f t="shared" si="7"/>
        <v>139.20115999999999</v>
      </c>
      <c r="E37" s="77">
        <f t="shared" si="8"/>
        <v>88.21323000000001</v>
      </c>
      <c r="F37" s="77">
        <f t="shared" si="9"/>
        <v>19.010628000000001</v>
      </c>
      <c r="G37" s="77">
        <f t="shared" si="5"/>
        <v>1.9599999999999999E-2</v>
      </c>
      <c r="H37" s="77">
        <f t="shared" si="5"/>
        <v>7.8399999999999997E-2</v>
      </c>
      <c r="I37" s="77">
        <f t="shared" si="5"/>
        <v>4.9000000000000002E-2</v>
      </c>
      <c r="J37" s="77">
        <f t="shared" si="5"/>
        <v>9.8000000000000019E-4</v>
      </c>
      <c r="K37" s="77">
        <f t="shared" si="5"/>
        <v>4.8999999999999998E-3</v>
      </c>
      <c r="L37" s="77">
        <f t="shared" si="5"/>
        <v>1.9599999999999999E-2</v>
      </c>
      <c r="M37" s="77">
        <f t="shared" si="5"/>
        <v>1.9599999999999999E-2</v>
      </c>
      <c r="N37" s="77">
        <f t="shared" si="5"/>
        <v>0</v>
      </c>
      <c r="O37" s="77">
        <f t="shared" si="5"/>
        <v>0</v>
      </c>
      <c r="P37" s="77">
        <f t="shared" si="5"/>
        <v>45.864000000000004</v>
      </c>
      <c r="Q37" s="77">
        <f t="shared" si="10"/>
        <v>40.425000000000004</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134</v>
      </c>
      <c r="C38" s="77">
        <f t="shared" si="6"/>
        <v>134</v>
      </c>
      <c r="D38" s="77">
        <f t="shared" si="7"/>
        <v>190.33627999999999</v>
      </c>
      <c r="E38" s="77">
        <f t="shared" si="8"/>
        <v>120.61809000000001</v>
      </c>
      <c r="F38" s="77">
        <f t="shared" si="9"/>
        <v>25.994123999999999</v>
      </c>
      <c r="G38" s="77">
        <f t="shared" si="5"/>
        <v>2.6800000000000001E-2</v>
      </c>
      <c r="H38" s="77">
        <f t="shared" si="5"/>
        <v>0.1072</v>
      </c>
      <c r="I38" s="77">
        <f t="shared" si="5"/>
        <v>6.7000000000000004E-2</v>
      </c>
      <c r="J38" s="77">
        <f t="shared" si="5"/>
        <v>1.34E-3</v>
      </c>
      <c r="K38" s="77">
        <f t="shared" si="5"/>
        <v>6.7000000000000002E-3</v>
      </c>
      <c r="L38" s="77">
        <f t="shared" si="5"/>
        <v>2.6800000000000001E-2</v>
      </c>
      <c r="M38" s="77">
        <f t="shared" si="5"/>
        <v>2.6800000000000001E-2</v>
      </c>
      <c r="N38" s="77">
        <f t="shared" si="5"/>
        <v>0</v>
      </c>
      <c r="O38" s="77">
        <f t="shared" si="5"/>
        <v>0</v>
      </c>
      <c r="P38" s="77">
        <f t="shared" si="5"/>
        <v>62.712000000000003</v>
      </c>
      <c r="Q38" s="77">
        <f t="shared" si="10"/>
        <v>55.274999999999999</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v>56</v>
      </c>
      <c r="C39" s="77">
        <f t="shared" si="6"/>
        <v>56</v>
      </c>
      <c r="D39" s="77">
        <f t="shared" si="7"/>
        <v>79.543520000000001</v>
      </c>
      <c r="E39" s="77">
        <f t="shared" si="8"/>
        <v>50.407560000000004</v>
      </c>
      <c r="F39" s="77">
        <f t="shared" si="9"/>
        <v>10.863216</v>
      </c>
      <c r="G39" s="77">
        <f t="shared" si="5"/>
        <v>1.12E-2</v>
      </c>
      <c r="H39" s="77">
        <f t="shared" si="5"/>
        <v>4.48E-2</v>
      </c>
      <c r="I39" s="77">
        <f t="shared" si="5"/>
        <v>2.8000000000000001E-2</v>
      </c>
      <c r="J39" s="77">
        <f t="shared" si="5"/>
        <v>5.6000000000000006E-4</v>
      </c>
      <c r="K39" s="77">
        <f t="shared" si="5"/>
        <v>2.8E-3</v>
      </c>
      <c r="L39" s="77">
        <f t="shared" si="5"/>
        <v>1.12E-2</v>
      </c>
      <c r="M39" s="77">
        <f t="shared" si="5"/>
        <v>1.12E-2</v>
      </c>
      <c r="N39" s="77">
        <f t="shared" si="5"/>
        <v>0</v>
      </c>
      <c r="O39" s="77">
        <f t="shared" si="5"/>
        <v>0</v>
      </c>
      <c r="P39" s="77">
        <f t="shared" si="5"/>
        <v>26.208000000000002</v>
      </c>
      <c r="Q39" s="77">
        <f t="shared" si="10"/>
        <v>23.1</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56</v>
      </c>
      <c r="C40" s="77">
        <f t="shared" si="6"/>
        <v>56</v>
      </c>
      <c r="D40" s="77">
        <f t="shared" si="7"/>
        <v>79.543520000000001</v>
      </c>
      <c r="E40" s="77">
        <f t="shared" si="8"/>
        <v>50.407560000000004</v>
      </c>
      <c r="F40" s="77">
        <f t="shared" si="9"/>
        <v>10.863216</v>
      </c>
      <c r="G40" s="77">
        <f t="shared" si="5"/>
        <v>1.12E-2</v>
      </c>
      <c r="H40" s="77">
        <f t="shared" si="5"/>
        <v>4.48E-2</v>
      </c>
      <c r="I40" s="77">
        <f t="shared" si="5"/>
        <v>2.8000000000000001E-2</v>
      </c>
      <c r="J40" s="77">
        <f t="shared" si="5"/>
        <v>5.6000000000000006E-4</v>
      </c>
      <c r="K40" s="77">
        <f t="shared" si="5"/>
        <v>2.8E-3</v>
      </c>
      <c r="L40" s="77">
        <f t="shared" si="5"/>
        <v>1.12E-2</v>
      </c>
      <c r="M40" s="77">
        <f t="shared" si="5"/>
        <v>1.12E-2</v>
      </c>
      <c r="N40" s="77">
        <f t="shared" si="5"/>
        <v>0</v>
      </c>
      <c r="O40" s="77">
        <f t="shared" si="5"/>
        <v>0</v>
      </c>
      <c r="P40" s="77">
        <f t="shared" si="5"/>
        <v>26.208000000000002</v>
      </c>
      <c r="Q40" s="77">
        <f t="shared" si="10"/>
        <v>23.1</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v>56</v>
      </c>
      <c r="C41" s="77">
        <f t="shared" si="6"/>
        <v>56</v>
      </c>
      <c r="D41" s="77">
        <f t="shared" si="7"/>
        <v>79.543520000000001</v>
      </c>
      <c r="E41" s="77">
        <f t="shared" si="8"/>
        <v>50.407560000000004</v>
      </c>
      <c r="F41" s="77">
        <f t="shared" si="9"/>
        <v>10.863216</v>
      </c>
      <c r="G41" s="77">
        <f t="shared" si="5"/>
        <v>1.12E-2</v>
      </c>
      <c r="H41" s="77">
        <f t="shared" si="5"/>
        <v>4.48E-2</v>
      </c>
      <c r="I41" s="77">
        <f t="shared" si="5"/>
        <v>2.8000000000000001E-2</v>
      </c>
      <c r="J41" s="77">
        <f t="shared" si="5"/>
        <v>5.6000000000000006E-4</v>
      </c>
      <c r="K41" s="77">
        <f t="shared" si="5"/>
        <v>2.8E-3</v>
      </c>
      <c r="L41" s="77">
        <f t="shared" si="5"/>
        <v>1.12E-2</v>
      </c>
      <c r="M41" s="77">
        <f t="shared" si="5"/>
        <v>1.12E-2</v>
      </c>
      <c r="N41" s="77">
        <f t="shared" si="5"/>
        <v>0</v>
      </c>
      <c r="O41" s="77">
        <f t="shared" si="5"/>
        <v>0</v>
      </c>
      <c r="P41" s="77">
        <f t="shared" si="5"/>
        <v>26.208000000000002</v>
      </c>
      <c r="Q41" s="77">
        <f t="shared" si="10"/>
        <v>23.1</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v>56</v>
      </c>
      <c r="C42" s="77">
        <f t="shared" si="6"/>
        <v>56</v>
      </c>
      <c r="D42" s="77">
        <f t="shared" si="7"/>
        <v>79.543520000000001</v>
      </c>
      <c r="E42" s="77">
        <f t="shared" si="8"/>
        <v>50.407560000000004</v>
      </c>
      <c r="F42" s="77">
        <f t="shared" si="9"/>
        <v>10.863216</v>
      </c>
      <c r="G42" s="77">
        <f t="shared" si="5"/>
        <v>1.12E-2</v>
      </c>
      <c r="H42" s="77">
        <f t="shared" si="5"/>
        <v>4.48E-2</v>
      </c>
      <c r="I42" s="77">
        <f t="shared" si="5"/>
        <v>2.8000000000000001E-2</v>
      </c>
      <c r="J42" s="77">
        <f t="shared" si="5"/>
        <v>5.6000000000000006E-4</v>
      </c>
      <c r="K42" s="77">
        <f t="shared" si="5"/>
        <v>2.8E-3</v>
      </c>
      <c r="L42" s="77">
        <f t="shared" si="5"/>
        <v>1.12E-2</v>
      </c>
      <c r="M42" s="77">
        <f t="shared" si="5"/>
        <v>1.12E-2</v>
      </c>
      <c r="N42" s="77">
        <f t="shared" si="5"/>
        <v>0</v>
      </c>
      <c r="O42" s="77">
        <f t="shared" si="5"/>
        <v>0</v>
      </c>
      <c r="P42" s="77">
        <f t="shared" si="5"/>
        <v>26.208000000000002</v>
      </c>
      <c r="Q42" s="77">
        <f t="shared" si="10"/>
        <v>23.1</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v>28</v>
      </c>
      <c r="C43" s="77">
        <f t="shared" si="6"/>
        <v>28</v>
      </c>
      <c r="D43" s="77">
        <f t="shared" si="7"/>
        <v>39.77176</v>
      </c>
      <c r="E43" s="77">
        <f t="shared" si="8"/>
        <v>25.203780000000002</v>
      </c>
      <c r="F43" s="77">
        <f t="shared" si="9"/>
        <v>5.4316079999999998</v>
      </c>
      <c r="G43" s="77">
        <f t="shared" si="5"/>
        <v>5.5999999999999999E-3</v>
      </c>
      <c r="H43" s="77">
        <f t="shared" si="5"/>
        <v>2.24E-2</v>
      </c>
      <c r="I43" s="77">
        <f t="shared" si="5"/>
        <v>1.4E-2</v>
      </c>
      <c r="J43" s="77">
        <f t="shared" si="5"/>
        <v>2.8000000000000003E-4</v>
      </c>
      <c r="K43" s="77">
        <f t="shared" si="5"/>
        <v>1.4E-3</v>
      </c>
      <c r="L43" s="77">
        <f t="shared" si="5"/>
        <v>5.5999999999999999E-3</v>
      </c>
      <c r="M43" s="77">
        <f t="shared" si="5"/>
        <v>5.5999999999999999E-3</v>
      </c>
      <c r="N43" s="77">
        <f t="shared" si="5"/>
        <v>0</v>
      </c>
      <c r="O43" s="77">
        <f t="shared" si="5"/>
        <v>0</v>
      </c>
      <c r="P43" s="77">
        <f t="shared" si="5"/>
        <v>13.104000000000001</v>
      </c>
      <c r="Q43" s="77">
        <f t="shared" si="10"/>
        <v>11.55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4</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Arable</v>
      </c>
      <c r="D58" s="13" t="str">
        <f>E16&amp;" I "&amp;(VLOOKUP(E14,Table245[],6,FALSE))</f>
        <v>Sandy Loam I Arable</v>
      </c>
      <c r="E58" s="13" t="str">
        <f>F16&amp;" I "&amp;(VLOOKUP(F14,Table245[],6,FALSE))</f>
        <v>Sandy Loam I Grass</v>
      </c>
      <c r="F58" s="13" t="str">
        <f>G16&amp;" I "&amp;(VLOOKUP(G14,Table245[],6,FALSE))</f>
        <v>Sandy Loam I Grass</v>
      </c>
      <c r="G58" s="13" t="str">
        <f>H16&amp;" I "&amp;(VLOOKUP(H14,Table245[],6,FALSE))</f>
        <v>Sandy Loam I Arable</v>
      </c>
      <c r="H58" s="13" t="str">
        <f>I16&amp;" I "&amp;(VLOOKUP(I14,Table245[],6,FALSE))</f>
        <v>Medium/Clay I Arable</v>
      </c>
      <c r="I58" s="13" t="str">
        <f>J16&amp;" I "&amp;(VLOOKUP(J14,Table245[],6,FALSE))</f>
        <v>Medium/Clay I Arable</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6.7</v>
      </c>
      <c r="D59" s="76">
        <f>VLOOKUP(E$14,Table245[],5,FALSE)</f>
        <v>6.7</v>
      </c>
      <c r="E59" s="76">
        <f>VLOOKUP(F$14,Table245[],5,FALSE)</f>
        <v>6.2</v>
      </c>
      <c r="F59" s="76">
        <f>VLOOKUP(G$14,Table245[],5,FALSE)</f>
        <v>6.2</v>
      </c>
      <c r="G59" s="76">
        <f>VLOOKUP(H$14,Table245[],5,FALSE)</f>
        <v>6.7</v>
      </c>
      <c r="H59" s="76">
        <f>VLOOKUP(I$14,Table245[],5,FALSE)</f>
        <v>6.7</v>
      </c>
      <c r="I59" s="76">
        <f>VLOOKUP(J$14,Table245[],5,FALSE)</f>
        <v>6.7</v>
      </c>
      <c r="J59" s="76">
        <f>VLOOKUP(K$14,Table245[],5,FALSE)</f>
        <v>6.2</v>
      </c>
      <c r="K59" s="76">
        <f>VLOOKUP(L$14,Table245[],5,FALSE)</f>
        <v>6.2</v>
      </c>
      <c r="L59" s="76">
        <f>VLOOKUP(M$14,Table245[],5,FALSE)</f>
        <v>6.2</v>
      </c>
      <c r="M59" s="76">
        <f>VLOOKUP(N$14,Table245[],5,FALSE)</f>
        <v>6.2</v>
      </c>
      <c r="N59" s="76">
        <f>VLOOKUP(O$14,Table245[],5,FALSE)</f>
        <v>6.2</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6.5</v>
      </c>
      <c r="C60" s="76">
        <f t="shared" ref="C60:U60" si="14">D10</f>
        <v>6.2</v>
      </c>
      <c r="D60" s="76">
        <f t="shared" si="14"/>
        <v>5.9</v>
      </c>
      <c r="E60" s="76">
        <f t="shared" si="14"/>
        <v>6.2</v>
      </c>
      <c r="F60" s="76">
        <f t="shared" si="14"/>
        <v>6.3</v>
      </c>
      <c r="G60" s="76">
        <f t="shared" si="14"/>
        <v>6.4</v>
      </c>
      <c r="H60" s="76">
        <f t="shared" si="14"/>
        <v>5.8</v>
      </c>
      <c r="I60" s="76">
        <f t="shared" si="14"/>
        <v>6</v>
      </c>
      <c r="J60" s="76">
        <f t="shared" si="14"/>
        <v>6.3</v>
      </c>
      <c r="K60" s="76">
        <f t="shared" si="14"/>
        <v>6.5</v>
      </c>
      <c r="L60" s="76">
        <f t="shared" si="14"/>
        <v>6.1</v>
      </c>
      <c r="M60" s="76">
        <f t="shared" si="14"/>
        <v>6.1</v>
      </c>
      <c r="N60" s="76">
        <f t="shared" si="14"/>
        <v>6.3</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7</v>
      </c>
      <c r="E61" s="76">
        <f t="shared" si="15"/>
        <v>5</v>
      </c>
      <c r="F61" s="76">
        <f t="shared" si="15"/>
        <v>5</v>
      </c>
      <c r="G61" s="76">
        <f t="shared" si="15"/>
        <v>7</v>
      </c>
      <c r="H61" s="76">
        <f t="shared" si="15"/>
        <v>8</v>
      </c>
      <c r="I61" s="76">
        <f t="shared" si="15"/>
        <v>8</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164</v>
      </c>
      <c r="C62" s="77">
        <f>B32</f>
        <v>110</v>
      </c>
      <c r="D62" s="77">
        <f>B33</f>
        <v>44</v>
      </c>
      <c r="E62" s="77">
        <f>B34</f>
        <v>56</v>
      </c>
      <c r="F62" s="77">
        <f>B35</f>
        <v>56</v>
      </c>
      <c r="G62" s="77">
        <f>B36</f>
        <v>16</v>
      </c>
      <c r="H62" s="77">
        <f>B37</f>
        <v>98</v>
      </c>
      <c r="I62" s="77">
        <f>B38</f>
        <v>134</v>
      </c>
      <c r="J62" s="77">
        <f>B39</f>
        <v>56</v>
      </c>
      <c r="K62" s="77">
        <f>B40</f>
        <v>56</v>
      </c>
      <c r="L62" s="77">
        <f>B41</f>
        <v>56</v>
      </c>
      <c r="M62" s="77">
        <f>B42</f>
        <v>56</v>
      </c>
      <c r="N62" s="77">
        <f>B43</f>
        <v>28</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4</v>
      </c>
      <c r="D64" s="77">
        <f t="shared" si="17"/>
        <v>5.5999999999999988</v>
      </c>
      <c r="E64" s="77">
        <f t="shared" si="17"/>
        <v>0</v>
      </c>
      <c r="F64" s="77">
        <f t="shared" si="17"/>
        <v>-0.49999999999999822</v>
      </c>
      <c r="G64" s="77">
        <f t="shared" si="17"/>
        <v>2.0999999999999988</v>
      </c>
      <c r="H64" s="77">
        <f t="shared" si="17"/>
        <v>7.2000000000000028</v>
      </c>
      <c r="I64" s="77">
        <f t="shared" si="17"/>
        <v>5.6000000000000014</v>
      </c>
      <c r="J64" s="77">
        <f t="shared" si="17"/>
        <v>-0.59999999999999787</v>
      </c>
      <c r="K64" s="77">
        <f t="shared" si="17"/>
        <v>-1.7999999999999989</v>
      </c>
      <c r="L64" s="77">
        <f t="shared" si="17"/>
        <v>0.6000000000000032</v>
      </c>
      <c r="M64" s="77">
        <f t="shared" si="17"/>
        <v>0.6000000000000032</v>
      </c>
      <c r="N64" s="77">
        <f t="shared" si="17"/>
        <v>-0.59999999999999787</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-4</v>
      </c>
      <c r="D65" s="77">
        <f t="shared" si="18"/>
        <v>-5.5999999999999988</v>
      </c>
      <c r="E65" s="77">
        <f t="shared" si="18"/>
        <v>0</v>
      </c>
      <c r="F65" s="77">
        <f t="shared" si="18"/>
        <v>0.49999999999999822</v>
      </c>
      <c r="G65" s="77">
        <f t="shared" si="18"/>
        <v>-2.0999999999999988</v>
      </c>
      <c r="H65" s="77">
        <f t="shared" si="18"/>
        <v>-7.2000000000000028</v>
      </c>
      <c r="I65" s="77">
        <f t="shared" si="18"/>
        <v>-5.6000000000000014</v>
      </c>
      <c r="J65" s="77">
        <f t="shared" si="18"/>
        <v>0.59999999999999787</v>
      </c>
      <c r="K65" s="77">
        <f t="shared" si="18"/>
        <v>1.7999999999999989</v>
      </c>
      <c r="L65" s="77">
        <f t="shared" si="18"/>
        <v>-0.6000000000000032</v>
      </c>
      <c r="M65" s="77">
        <f t="shared" si="18"/>
        <v>-0.6000000000000032</v>
      </c>
      <c r="N65" s="77">
        <f t="shared" si="18"/>
        <v>0.59999999999999787</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UNDER</v>
      </c>
      <c r="H66" s="78" t="str">
        <f t="shared" si="19"/>
        <v>UNDER</v>
      </c>
      <c r="I66" s="78" t="str">
        <f t="shared" si="19"/>
        <v>UNDER</v>
      </c>
      <c r="J66" s="78" t="str">
        <f t="shared" si="19"/>
        <v>OVER</v>
      </c>
      <c r="K66" s="78" t="str">
        <f t="shared" si="19"/>
        <v>OVER</v>
      </c>
      <c r="L66" s="78" t="str">
        <f t="shared" si="19"/>
        <v>UNDER</v>
      </c>
      <c r="M66" s="78" t="str">
        <f t="shared" si="19"/>
        <v>UNDER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L6" sqref="L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PAN-017057</v>
      </c>
      <c r="D1" s="141"/>
      <c r="E1" s="93" t="s">
        <v>45</v>
      </c>
      <c r="F1" s="39" t="str">
        <f>'Field data and Waste 1'!F1</f>
        <v>50ha</v>
      </c>
      <c r="G1" s="123" t="s">
        <v>43</v>
      </c>
      <c r="H1" s="124"/>
      <c r="I1" s="118">
        <v>5.53</v>
      </c>
      <c r="J1" s="127" t="s">
        <v>153</v>
      </c>
      <c r="K1" s="127"/>
      <c r="L1" s="97">
        <v>245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171</v>
      </c>
      <c r="G2" s="125" t="s">
        <v>110</v>
      </c>
      <c r="H2" s="126"/>
      <c r="I2" s="118">
        <v>990</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t="s">
        <v>78</v>
      </c>
      <c r="G3" s="127" t="s">
        <v>159</v>
      </c>
      <c r="H3" s="127"/>
      <c r="I3" s="118">
        <v>1380</v>
      </c>
      <c r="J3" s="123" t="s">
        <v>154</v>
      </c>
      <c r="K3" s="124"/>
      <c r="L3" s="97">
        <f>(L1/(L2*10000))*100</f>
        <v>34.999999999999993</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Bryn Farm, Ferwig, Cardigan, Ceredigion, SA43 1PL</v>
      </c>
      <c r="D4" s="141"/>
      <c r="E4" s="94" t="s">
        <v>1</v>
      </c>
      <c r="F4" s="96" t="s">
        <v>167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3</v>
      </c>
      <c r="E8" s="60">
        <f>'Field data and Waste 1'!E8</f>
        <v>4</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0</v>
      </c>
      <c r="F9" s="60" t="str">
        <f>'Field data and Waste 1'!F9</f>
        <v>Moderate</v>
      </c>
      <c r="G9" s="60" t="str">
        <f>'Field data and Waste 1'!G9</f>
        <v>Moderate</v>
      </c>
      <c r="H9" s="60">
        <f>'Field data and Waste 1'!H9</f>
        <v>0</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6.2</v>
      </c>
      <c r="E10" s="60">
        <f>'Field data and Waste 1'!E10</f>
        <v>5.9</v>
      </c>
      <c r="F10" s="60">
        <f>'Field data and Waste 1'!F10</f>
        <v>6.2</v>
      </c>
      <c r="G10" s="60">
        <f>'Field data and Waste 1'!G10</f>
        <v>6.3</v>
      </c>
      <c r="H10" s="60">
        <f>'Field data and Waste 1'!H10</f>
        <v>6.4</v>
      </c>
      <c r="I10" s="60">
        <f>'Field data and Waste 1'!I10</f>
        <v>5.8</v>
      </c>
      <c r="J10" s="60">
        <f>'Field data and Waste 1'!J10</f>
        <v>6</v>
      </c>
      <c r="K10" s="60">
        <f>'Field data and Waste 1'!K10</f>
        <v>6.3</v>
      </c>
      <c r="L10" s="60">
        <f>'Field data and Waste 1'!L10</f>
        <v>6.5</v>
      </c>
      <c r="M10" s="60">
        <f>'Field data and Waste 1'!M10</f>
        <v>6.1</v>
      </c>
      <c r="N10" s="60">
        <f>'Field data and Waste 1'!N10</f>
        <v>6.1</v>
      </c>
      <c r="O10" s="60">
        <f>'Field data and Waste 1'!O10</f>
        <v>6.3</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1</v>
      </c>
      <c r="E11" s="60">
        <f>'Field data and Waste 1'!E11</f>
        <v>3</v>
      </c>
      <c r="F11" s="60">
        <f>'Field data and Waste 1'!F11</f>
        <v>2</v>
      </c>
      <c r="G11" s="60">
        <f>'Field data and Waste 1'!G11</f>
        <v>3</v>
      </c>
      <c r="H11" s="60">
        <f>'Field data and Waste 1'!H11</f>
        <v>4</v>
      </c>
      <c r="I11" s="60">
        <f>'Field data and Waste 1'!I11</f>
        <v>1</v>
      </c>
      <c r="J11" s="60">
        <f>'Field data and Waste 1'!J11</f>
        <v>0</v>
      </c>
      <c r="K11" s="60">
        <f>'Field data and Waste 1'!K11</f>
        <v>3</v>
      </c>
      <c r="L11" s="60">
        <f>'Field data and Waste 1'!L11</f>
        <v>2</v>
      </c>
      <c r="M11" s="60">
        <f>'Field data and Waste 1'!M11</f>
        <v>2</v>
      </c>
      <c r="N11" s="60">
        <f>'Field data and Waste 1'!N11</f>
        <v>2</v>
      </c>
      <c r="O11" s="60">
        <f>'Field data and Waste 1'!O11</f>
        <v>4</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1</v>
      </c>
      <c r="F12" s="60">
        <f>'Field data and Waste 1'!F12</f>
        <v>0</v>
      </c>
      <c r="G12" s="60">
        <f>'Field data and Waste 1'!G12</f>
        <v>2</v>
      </c>
      <c r="H12" s="60">
        <f>'Field data and Waste 1'!H12</f>
        <v>2</v>
      </c>
      <c r="I12" s="60">
        <f>'Field data and Waste 1'!I12</f>
        <v>1</v>
      </c>
      <c r="J12" s="60">
        <f>'Field data and Waste 1'!J12</f>
        <v>1</v>
      </c>
      <c r="K12" s="60">
        <f>'Field data and Waste 1'!K12</f>
        <v>2</v>
      </c>
      <c r="L12" s="60">
        <f>'Field data and Waste 1'!L12</f>
        <v>2</v>
      </c>
      <c r="M12" s="60">
        <f>'Field data and Waste 1'!M12</f>
        <v>2</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0</v>
      </c>
      <c r="F13" s="60">
        <f>'Field data and Waste 1'!F13</f>
        <v>1</v>
      </c>
      <c r="G13" s="60">
        <f>'Field data and Waste 1'!G13</f>
        <v>0</v>
      </c>
      <c r="H13" s="60">
        <f>'Field data and Waste 1'!H13</f>
        <v>1</v>
      </c>
      <c r="I13" s="60">
        <f>'Field data and Waste 1'!I13</f>
        <v>2</v>
      </c>
      <c r="J13" s="60">
        <f>'Field data and Waste 1'!J13</f>
        <v>2</v>
      </c>
      <c r="K13" s="60">
        <f>'Field data and Waste 1'!K13</f>
        <v>2</v>
      </c>
      <c r="L13" s="60">
        <f>'Field data and Waste 1'!L13</f>
        <v>2</v>
      </c>
      <c r="M13" s="60">
        <f>'Field data and Waste 1'!M13</f>
        <v>1</v>
      </c>
      <c r="N13" s="60">
        <f>'Field data and Waste 1'!N13</f>
        <v>1</v>
      </c>
      <c r="O13" s="60">
        <f>'Field data and Waste 1'!O13</f>
        <v>1</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Oats</v>
      </c>
      <c r="F14" s="102" t="str">
        <f>'Field data and Waste 1'!F14</f>
        <v xml:space="preserve">Grass Silage (25% DM) </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7.5</v>
      </c>
      <c r="E15" s="60">
        <f>'Field data and Waste 1'!E15</f>
        <v>7</v>
      </c>
      <c r="F15" s="60">
        <f>'Field data and Waste 1'!F15</f>
        <v>47</v>
      </c>
      <c r="G15" s="60">
        <f>'Field data and Waste 1'!G15</f>
        <v>47</v>
      </c>
      <c r="H15" s="60">
        <f>'Field data and Waste 1'!H15</f>
        <v>6.5</v>
      </c>
      <c r="I15" s="60">
        <f>'Field data and Waste 1'!I15</f>
        <v>6.5</v>
      </c>
      <c r="J15" s="60">
        <f>'Field data and Waste 1'!J15</f>
        <v>6.5</v>
      </c>
      <c r="K15" s="60">
        <f>'Field data and Waste 1'!K15</f>
        <v>47</v>
      </c>
      <c r="L15" s="60">
        <f>'Field data and Waste 1'!L15</f>
        <v>47</v>
      </c>
      <c r="M15" s="60">
        <f>'Field data and Waste 1'!M15</f>
        <v>47</v>
      </c>
      <c r="N15" s="60">
        <f>'Field data and Waste 1'!N15</f>
        <v>47</v>
      </c>
      <c r="O15" s="60">
        <f>'Field data and Waste 1'!O15</f>
        <v>47</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63.75</v>
      </c>
      <c r="E17" s="28">
        <f t="shared" si="0"/>
        <v>63</v>
      </c>
      <c r="F17" s="28">
        <f t="shared" si="0"/>
        <v>79.899999999999991</v>
      </c>
      <c r="G17" s="28">
        <f t="shared" si="0"/>
        <v>79.899999999999991</v>
      </c>
      <c r="H17" s="28">
        <f t="shared" si="0"/>
        <v>55.25</v>
      </c>
      <c r="I17" s="28">
        <f t="shared" si="0"/>
        <v>55.25</v>
      </c>
      <c r="J17" s="28">
        <f t="shared" si="0"/>
        <v>55.25</v>
      </c>
      <c r="K17" s="28">
        <f t="shared" si="0"/>
        <v>79.899999999999991</v>
      </c>
      <c r="L17" s="28">
        <f t="shared" si="0"/>
        <v>79.899999999999991</v>
      </c>
      <c r="M17" s="28">
        <f t="shared" si="0"/>
        <v>79.899999999999991</v>
      </c>
      <c r="N17" s="28">
        <f t="shared" si="0"/>
        <v>79.899999999999991</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84.194249999999997</v>
      </c>
      <c r="D18" s="16">
        <f>$D32</f>
        <v>84.194249999999997</v>
      </c>
      <c r="E18" s="16">
        <f>$D33</f>
        <v>84.194249999999997</v>
      </c>
      <c r="F18" s="16">
        <f>$D34</f>
        <v>84.194249999999997</v>
      </c>
      <c r="G18" s="16">
        <f>$D35</f>
        <v>84.194249999999997</v>
      </c>
      <c r="H18" s="16">
        <f>$D36</f>
        <v>30.871224999999999</v>
      </c>
      <c r="I18" s="16">
        <f>$D37</f>
        <v>84.194249999999997</v>
      </c>
      <c r="J18" s="16">
        <f>$D38</f>
        <v>84.194249999999997</v>
      </c>
      <c r="K18" s="16">
        <f>$D39</f>
        <v>84.194249999999997</v>
      </c>
      <c r="L18" s="16">
        <f>$D40</f>
        <v>84.194249999999997</v>
      </c>
      <c r="M18" s="16">
        <f>$D41</f>
        <v>84.194249999999997</v>
      </c>
      <c r="N18" s="16">
        <f>$D42</f>
        <v>84.194249999999997</v>
      </c>
      <c r="O18" s="16">
        <f>$D43</f>
        <v>55.006909999999991</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4.2942500000000052</v>
      </c>
      <c r="D19" s="16">
        <f t="shared" ref="D19:V19" si="1">D18-D17</f>
        <v>20.444249999999997</v>
      </c>
      <c r="E19" s="16">
        <f t="shared" si="1"/>
        <v>21.194249999999997</v>
      </c>
      <c r="F19" s="16">
        <f t="shared" si="1"/>
        <v>4.2942500000000052</v>
      </c>
      <c r="G19" s="16">
        <f t="shared" si="1"/>
        <v>4.2942500000000052</v>
      </c>
      <c r="H19" s="16">
        <f t="shared" si="1"/>
        <v>-24.378775000000001</v>
      </c>
      <c r="I19" s="16">
        <f t="shared" si="1"/>
        <v>28.944249999999997</v>
      </c>
      <c r="J19" s="16">
        <f t="shared" si="1"/>
        <v>28.944249999999997</v>
      </c>
      <c r="K19" s="16">
        <f t="shared" si="1"/>
        <v>4.2942500000000052</v>
      </c>
      <c r="L19" s="16">
        <f t="shared" si="1"/>
        <v>4.2942500000000052</v>
      </c>
      <c r="M19" s="16">
        <f t="shared" si="1"/>
        <v>4.2942500000000052</v>
      </c>
      <c r="N19" s="16">
        <f t="shared" si="1"/>
        <v>4.2942500000000052</v>
      </c>
      <c r="O19" s="16">
        <f t="shared" si="1"/>
        <v>-24.893090000000001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DECREASE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DECREASE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(VLOOKUP(D$14,$AI2:$AK24,3,FALSE))*D$15</f>
        <v>78.75</v>
      </c>
      <c r="E21" s="28">
        <f t="shared" si="2"/>
        <v>115.5</v>
      </c>
      <c r="F21" s="28">
        <f t="shared" si="2"/>
        <v>282</v>
      </c>
      <c r="G21" s="28">
        <f t="shared" si="2"/>
        <v>282</v>
      </c>
      <c r="H21" s="28">
        <f t="shared" si="2"/>
        <v>78</v>
      </c>
      <c r="I21" s="28">
        <f t="shared" si="2"/>
        <v>78</v>
      </c>
      <c r="J21" s="28">
        <f t="shared" si="2"/>
        <v>78</v>
      </c>
      <c r="K21" s="28">
        <f t="shared" si="2"/>
        <v>282</v>
      </c>
      <c r="L21" s="28">
        <f t="shared" si="2"/>
        <v>282</v>
      </c>
      <c r="M21" s="28">
        <f t="shared" si="2"/>
        <v>282</v>
      </c>
      <c r="N21" s="28">
        <f t="shared" si="2"/>
        <v>282</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50.067750000000011</v>
      </c>
      <c r="D22" s="16">
        <f>$E32</f>
        <v>50.067750000000011</v>
      </c>
      <c r="E22" s="16">
        <f>$E33</f>
        <v>50.067750000000011</v>
      </c>
      <c r="F22" s="16">
        <f>$E34</f>
        <v>50.067750000000011</v>
      </c>
      <c r="G22" s="16">
        <f>$E35</f>
        <v>50.067750000000011</v>
      </c>
      <c r="H22" s="16">
        <f>$E36</f>
        <v>18.358175000000003</v>
      </c>
      <c r="I22" s="16">
        <f>$E37</f>
        <v>50.067750000000011</v>
      </c>
      <c r="J22" s="16">
        <f>$E38</f>
        <v>50.067750000000011</v>
      </c>
      <c r="K22" s="16">
        <f>$E39</f>
        <v>50.067750000000011</v>
      </c>
      <c r="L22" s="16">
        <f>$E40</f>
        <v>50.067750000000011</v>
      </c>
      <c r="M22" s="16">
        <f>$E41</f>
        <v>50.067750000000011</v>
      </c>
      <c r="N22" s="16">
        <f>$E42</f>
        <v>50.067750000000011</v>
      </c>
      <c r="O22" s="16">
        <f>$E43</f>
        <v>32.710930000000005</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-231.93224999999998</v>
      </c>
      <c r="D23" s="16">
        <f t="shared" ref="D23:V23" si="3">D22-D21</f>
        <v>-28.682249999999989</v>
      </c>
      <c r="E23" s="16">
        <f t="shared" si="3"/>
        <v>-65.432249999999982</v>
      </c>
      <c r="F23" s="16">
        <f t="shared" si="3"/>
        <v>-231.93224999999998</v>
      </c>
      <c r="G23" s="16">
        <f t="shared" si="3"/>
        <v>-231.93224999999998</v>
      </c>
      <c r="H23" s="16">
        <f t="shared" si="3"/>
        <v>-59.641824999999997</v>
      </c>
      <c r="I23" s="16">
        <f t="shared" si="3"/>
        <v>-27.932249999999989</v>
      </c>
      <c r="J23" s="16">
        <f t="shared" si="3"/>
        <v>-27.932249999999989</v>
      </c>
      <c r="K23" s="16">
        <f t="shared" si="3"/>
        <v>-231.93224999999998</v>
      </c>
      <c r="L23" s="16">
        <f t="shared" si="3"/>
        <v>-231.93224999999998</v>
      </c>
      <c r="M23" s="16">
        <f t="shared" si="3"/>
        <v>-231.93224999999998</v>
      </c>
      <c r="N23" s="16">
        <f t="shared" si="3"/>
        <v>-231.93224999999998</v>
      </c>
      <c r="O23" s="16">
        <f t="shared" si="3"/>
        <v>-249.28906999999998</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1.29</v>
      </c>
      <c r="C28" s="15">
        <v>7.0000000000000007E-2</v>
      </c>
      <c r="D28" s="15">
        <v>245</v>
      </c>
      <c r="E28" s="15">
        <v>277</v>
      </c>
      <c r="F28" s="15">
        <v>28</v>
      </c>
      <c r="G28" s="15">
        <v>0.44</v>
      </c>
      <c r="H28" s="15">
        <v>1.8</v>
      </c>
      <c r="I28" s="15">
        <v>0.5</v>
      </c>
      <c r="J28" s="15">
        <v>0.01</v>
      </c>
      <c r="K28" s="23">
        <v>0.05</v>
      </c>
      <c r="L28" s="15">
        <v>0.2</v>
      </c>
      <c r="M28" s="15">
        <v>0.2</v>
      </c>
      <c r="N28" s="15"/>
      <c r="O28" s="15"/>
      <c r="P28" s="15">
        <v>690</v>
      </c>
      <c r="Q28" s="15">
        <v>58.4</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150</v>
      </c>
      <c r="C31" s="77">
        <f>IF(C$27="%w/w SAR",((C$28*10)*$B31),IF(C$27="%w/w DM",(((C$28*10)*($B$28/100))*$B31),IF(C$27="kg/t SAR",(C$28*$B31),IF(C$27="kg/t DM",((C$28*($B$28/100))*$B31),IF(C$27="mg/kg SAR",((C$28*0.001)*$B31),IF(C$27="mg/kg DM",(((C$28*0.001)*($B$28/100))*$B31),0))))))</f>
        <v>105.00000000000001</v>
      </c>
      <c r="D31" s="77">
        <f>(IF(D$27="%w/w SAR",((D$28*10)*$B31),IF(D$27="%w/w DM",(((D$28*10)*($B$28/100))*$B31),IF(D$27="kg/t SAR",(D$28*$B31),IF(D$27="kg/t DM",((D$28*($B$28/100))*$B31),IF(D$27="mg/kg SAR",((D$28*0.001)*$B31),IF(D$27="mg/kg DM",(((D$28*0.001)*($B$28/100))*$B31),"0")))))))*2.291</f>
        <v>84.194249999999997</v>
      </c>
      <c r="E31" s="77">
        <f>(IF(E$27="%w/w SAR",((E$28*10)*$B31),IF(E$27="%w/w DM",(((E$28*10)*($B$28/100))*$B31),IF(E$27="kg/t SAR",(E$28*$B31),IF(E$27="kg/t DM",((E$28*($B$28/100))*$B31),IF(E$27="mg/kg SAR",((E$28*0.001)*$B31),IF(E$27="mg/kg DM",(((E$28*0.001)*($B$28/100))*$B31),"0")))))))*1.205</f>
        <v>50.067750000000011</v>
      </c>
      <c r="F31" s="77">
        <f>(IF(F$27="%w/w SAR",((F$28*10)*$B31),IF(F$27="%w/w DM",(((F$28*10)*($B$28/100))*$B31),IF(F$27="kg/t SAR",(F$28*$B31),IF(F$27="kg/t DM",((F$28*($B$28/100))*$B31),IF(F$27="mg/kg SAR",((F$28*0.001)*$B31),IF(F$27="mg/kg DM",(((F$28*0.001)*($B$28/100))*$B31),"0")))))))*1.658</f>
        <v>6.9635999999999996</v>
      </c>
      <c r="G31" s="77">
        <f t="shared" ref="G31:P46" si="5">IF(G$27="%w/w SAR",((G$28*10)*$B31),IF(G$27="%w/w DM",(((G$28*10)*($B$28/100))*$B31),IF(G$27="kg/t SAR",(G$28*$B31),IF(G$27="kg/t DM",((G$28*($B$28/100))*$B31),IF(G$27="mg/kg SAR",((G$28*0.001)*$B31),IF(G$27="mg/kg DM",(((G$28*0.001)*($B$28/100))*$B31),0))))))</f>
        <v>6.6000000000000003E-2</v>
      </c>
      <c r="H31" s="77">
        <f t="shared" si="5"/>
        <v>0.27</v>
      </c>
      <c r="I31" s="77">
        <f t="shared" si="5"/>
        <v>7.4999999999999997E-2</v>
      </c>
      <c r="J31" s="77">
        <f t="shared" si="5"/>
        <v>1.5E-3</v>
      </c>
      <c r="K31" s="77">
        <f t="shared" si="5"/>
        <v>7.5000000000000006E-3</v>
      </c>
      <c r="L31" s="77">
        <f t="shared" si="5"/>
        <v>3.0000000000000002E-2</v>
      </c>
      <c r="M31" s="77">
        <f t="shared" si="5"/>
        <v>3.0000000000000002E-2</v>
      </c>
      <c r="N31" s="77">
        <f t="shared" si="5"/>
        <v>0</v>
      </c>
      <c r="O31" s="77">
        <f t="shared" si="5"/>
        <v>0</v>
      </c>
      <c r="P31" s="77">
        <f t="shared" si="5"/>
        <v>103.50000000000001</v>
      </c>
      <c r="Q31" s="77">
        <f>(IF(Q$27="%w/w SAR",((Q$28*10)*$B31),IF(Q$27="%w/w DM",(((Q$28*10)*($B$28/100))*$B31),IF(Q$27="kg/t SAR",(Q$28*$B31),IF(Q$27="kg/t DM",((Q$28*($B$28/100))*$B31),IF(Q$27="mg/kg SAR",((Q$28*0.001)*$B31),IF(Q$27="mg/kg DM",(((Q$28*0.001)*($B$28/100))*$B31),0)))))))*2.5</f>
        <v>21.9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150</v>
      </c>
      <c r="C32" s="77">
        <f t="shared" ref="C32:C50" si="6">IF(C$27="%w/w SAR",((C$28*10)*$B32),IF(C$27="%w/w DM",(((C$28*10)*($B$28/100))*$B32),IF(C$27="kg/t SAR",(C$28*$B32),IF(C$27="kg/t DM",((C$28*($B$28/100))*$B32),IF(C$27="mg/kg SAR",((C$28*0.001)*$B32),IF(C$27="mg/kg DM",(((C$28*0.001)*($B$28/100))*$B32),0))))))</f>
        <v>105.00000000000001</v>
      </c>
      <c r="D32" s="77">
        <f t="shared" ref="D32:D50" si="7">(IF(D$27="%w/w SAR",((D$28*10)*$B32),IF(D$27="%w/w DM",(((D$28*10)*($B$28/100))*$B32),IF(D$27="kg/t SAR",(D$28*$B32),IF(D$27="kg/t DM",((D$28*($B$28/100))*$B32),IF(D$27="mg/kg SAR",((D$28*0.001)*$B32),IF(D$27="mg/kg DM",(((D$28*0.001)*($B$28/100))*$B32),"0")))))))*2.291</f>
        <v>84.194249999999997</v>
      </c>
      <c r="E32" s="77">
        <f t="shared" ref="E32:E50" si="8">(IF(E$27="%w/w SAR",((E$28*10)*$B32),IF(E$27="%w/w DM",(((E$28*10)*($B$28/100))*$B32),IF(E$27="kg/t SAR",(E$28*$B32),IF(E$27="kg/t DM",((E$28*($B$28/100))*$B32),IF(E$27="mg/kg SAR",((E$28*0.001)*$B32),IF(E$27="mg/kg DM",(((E$28*0.001)*($B$28/100))*$B32),"0")))))))*1.205</f>
        <v>50.067750000000011</v>
      </c>
      <c r="F32" s="77">
        <f t="shared" ref="F32:F50" si="9">(IF(F$27="%w/w SAR",((F$28*10)*$B32),IF(F$27="%w/w DM",(((F$28*10)*($B$28/100))*$B32),IF(F$27="kg/t SAR",(F$28*$B32),IF(F$27="kg/t DM",((F$28*($B$28/100))*$B32),IF(F$27="mg/kg SAR",((F$28*0.001)*$B32),IF(F$27="mg/kg DM",(((F$28*0.001)*($B$28/100))*$B32),"0")))))))*1.658</f>
        <v>6.9635999999999996</v>
      </c>
      <c r="G32" s="77">
        <f t="shared" si="5"/>
        <v>6.6000000000000003E-2</v>
      </c>
      <c r="H32" s="77">
        <f t="shared" si="5"/>
        <v>0.27</v>
      </c>
      <c r="I32" s="77">
        <f t="shared" si="5"/>
        <v>7.4999999999999997E-2</v>
      </c>
      <c r="J32" s="77">
        <f t="shared" si="5"/>
        <v>1.5E-3</v>
      </c>
      <c r="K32" s="77">
        <f t="shared" si="5"/>
        <v>7.5000000000000006E-3</v>
      </c>
      <c r="L32" s="77">
        <f t="shared" si="5"/>
        <v>3.0000000000000002E-2</v>
      </c>
      <c r="M32" s="77">
        <f t="shared" si="5"/>
        <v>3.0000000000000002E-2</v>
      </c>
      <c r="N32" s="77">
        <f t="shared" si="5"/>
        <v>0</v>
      </c>
      <c r="O32" s="77">
        <f t="shared" si="5"/>
        <v>0</v>
      </c>
      <c r="P32" s="77">
        <f t="shared" si="5"/>
        <v>103.50000000000001</v>
      </c>
      <c r="Q32" s="77">
        <f t="shared" ref="Q32:Q50" si="10">(IF(Q$27="%w/w SAR",((Q$28*10)*$B32),IF(Q$27="%w/w DM",(((Q$28*10)*($B$28/100))*$B32),IF(Q$27="kg/t SAR",(Q$28*$B32),IF(Q$27="kg/t DM",((Q$28*($B$28/100))*$B32),IF(Q$27="mg/kg SAR",((Q$28*0.001)*$B32),IF(Q$27="mg/kg DM",(((Q$28*0.001)*($B$28/100))*$B32),0)))))))*2.5</f>
        <v>21.9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v>
      </c>
      <c r="B33" s="15">
        <v>150</v>
      </c>
      <c r="C33" s="77">
        <f t="shared" si="6"/>
        <v>105.00000000000001</v>
      </c>
      <c r="D33" s="77">
        <f t="shared" si="7"/>
        <v>84.194249999999997</v>
      </c>
      <c r="E33" s="77">
        <f t="shared" si="8"/>
        <v>50.067750000000011</v>
      </c>
      <c r="F33" s="77">
        <f t="shared" si="9"/>
        <v>6.9635999999999996</v>
      </c>
      <c r="G33" s="77">
        <f t="shared" si="5"/>
        <v>6.6000000000000003E-2</v>
      </c>
      <c r="H33" s="77">
        <f t="shared" si="5"/>
        <v>0.27</v>
      </c>
      <c r="I33" s="77">
        <f t="shared" si="5"/>
        <v>7.4999999999999997E-2</v>
      </c>
      <c r="J33" s="77">
        <f t="shared" si="5"/>
        <v>1.5E-3</v>
      </c>
      <c r="K33" s="77">
        <f t="shared" si="5"/>
        <v>7.5000000000000006E-3</v>
      </c>
      <c r="L33" s="77">
        <f t="shared" si="5"/>
        <v>3.0000000000000002E-2</v>
      </c>
      <c r="M33" s="77">
        <f t="shared" si="5"/>
        <v>3.0000000000000002E-2</v>
      </c>
      <c r="N33" s="77">
        <f t="shared" si="5"/>
        <v>0</v>
      </c>
      <c r="O33" s="77">
        <f t="shared" si="5"/>
        <v>0</v>
      </c>
      <c r="P33" s="77">
        <f t="shared" si="5"/>
        <v>103.50000000000001</v>
      </c>
      <c r="Q33" s="77">
        <f t="shared" si="10"/>
        <v>21.9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v>150</v>
      </c>
      <c r="C34" s="77">
        <f t="shared" si="6"/>
        <v>105.00000000000001</v>
      </c>
      <c r="D34" s="77">
        <f t="shared" si="7"/>
        <v>84.194249999999997</v>
      </c>
      <c r="E34" s="77">
        <f t="shared" si="8"/>
        <v>50.067750000000011</v>
      </c>
      <c r="F34" s="77">
        <f t="shared" si="9"/>
        <v>6.9635999999999996</v>
      </c>
      <c r="G34" s="77">
        <f t="shared" si="5"/>
        <v>6.6000000000000003E-2</v>
      </c>
      <c r="H34" s="77">
        <f t="shared" si="5"/>
        <v>0.27</v>
      </c>
      <c r="I34" s="77">
        <f t="shared" si="5"/>
        <v>7.4999999999999997E-2</v>
      </c>
      <c r="J34" s="77">
        <f t="shared" si="5"/>
        <v>1.5E-3</v>
      </c>
      <c r="K34" s="77">
        <f t="shared" si="5"/>
        <v>7.5000000000000006E-3</v>
      </c>
      <c r="L34" s="77">
        <f t="shared" si="5"/>
        <v>3.0000000000000002E-2</v>
      </c>
      <c r="M34" s="77">
        <f t="shared" si="5"/>
        <v>3.0000000000000002E-2</v>
      </c>
      <c r="N34" s="77">
        <f t="shared" si="5"/>
        <v>0</v>
      </c>
      <c r="O34" s="77">
        <f t="shared" si="5"/>
        <v>0</v>
      </c>
      <c r="P34" s="77">
        <f t="shared" si="5"/>
        <v>103.50000000000001</v>
      </c>
      <c r="Q34" s="77">
        <f t="shared" si="10"/>
        <v>21.9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150</v>
      </c>
      <c r="C35" s="77">
        <f t="shared" si="6"/>
        <v>105.00000000000001</v>
      </c>
      <c r="D35" s="77">
        <f t="shared" si="7"/>
        <v>84.194249999999997</v>
      </c>
      <c r="E35" s="77">
        <f t="shared" si="8"/>
        <v>50.067750000000011</v>
      </c>
      <c r="F35" s="77">
        <f t="shared" si="9"/>
        <v>6.9635999999999996</v>
      </c>
      <c r="G35" s="77">
        <f t="shared" si="5"/>
        <v>6.6000000000000003E-2</v>
      </c>
      <c r="H35" s="77">
        <f t="shared" si="5"/>
        <v>0.27</v>
      </c>
      <c r="I35" s="77">
        <f t="shared" si="5"/>
        <v>7.4999999999999997E-2</v>
      </c>
      <c r="J35" s="77">
        <f t="shared" si="5"/>
        <v>1.5E-3</v>
      </c>
      <c r="K35" s="77">
        <f t="shared" si="5"/>
        <v>7.5000000000000006E-3</v>
      </c>
      <c r="L35" s="77">
        <f t="shared" si="5"/>
        <v>3.0000000000000002E-2</v>
      </c>
      <c r="M35" s="77">
        <f t="shared" si="5"/>
        <v>3.0000000000000002E-2</v>
      </c>
      <c r="N35" s="77">
        <f t="shared" si="5"/>
        <v>0</v>
      </c>
      <c r="O35" s="77">
        <f t="shared" si="5"/>
        <v>0</v>
      </c>
      <c r="P35" s="77">
        <f t="shared" si="5"/>
        <v>103.50000000000001</v>
      </c>
      <c r="Q35" s="77">
        <f t="shared" si="10"/>
        <v>21.9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v>55</v>
      </c>
      <c r="C36" s="77">
        <f t="shared" si="6"/>
        <v>38.500000000000007</v>
      </c>
      <c r="D36" s="77">
        <f t="shared" si="7"/>
        <v>30.871224999999999</v>
      </c>
      <c r="E36" s="77">
        <f t="shared" si="8"/>
        <v>18.358175000000003</v>
      </c>
      <c r="F36" s="77">
        <f t="shared" si="9"/>
        <v>2.5533199999999998</v>
      </c>
      <c r="G36" s="77">
        <f t="shared" si="5"/>
        <v>2.4199999999999999E-2</v>
      </c>
      <c r="H36" s="77">
        <f t="shared" si="5"/>
        <v>9.9000000000000005E-2</v>
      </c>
      <c r="I36" s="77">
        <f t="shared" si="5"/>
        <v>2.75E-2</v>
      </c>
      <c r="J36" s="77">
        <f t="shared" si="5"/>
        <v>5.5000000000000003E-4</v>
      </c>
      <c r="K36" s="77">
        <f t="shared" si="5"/>
        <v>2.7500000000000003E-3</v>
      </c>
      <c r="L36" s="77">
        <f t="shared" si="5"/>
        <v>1.1000000000000001E-2</v>
      </c>
      <c r="M36" s="77">
        <f t="shared" si="5"/>
        <v>1.1000000000000001E-2</v>
      </c>
      <c r="N36" s="77">
        <f t="shared" si="5"/>
        <v>0</v>
      </c>
      <c r="O36" s="77">
        <f t="shared" si="5"/>
        <v>0</v>
      </c>
      <c r="P36" s="77">
        <f t="shared" si="5"/>
        <v>37.950000000000003</v>
      </c>
      <c r="Q36" s="77">
        <f t="shared" si="10"/>
        <v>8.0300000000000011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150</v>
      </c>
      <c r="C37" s="77">
        <f t="shared" si="6"/>
        <v>105.00000000000001</v>
      </c>
      <c r="D37" s="77">
        <f t="shared" si="7"/>
        <v>84.194249999999997</v>
      </c>
      <c r="E37" s="77">
        <f t="shared" si="8"/>
        <v>50.067750000000011</v>
      </c>
      <c r="F37" s="77">
        <f t="shared" si="9"/>
        <v>6.9635999999999996</v>
      </c>
      <c r="G37" s="77">
        <f t="shared" si="5"/>
        <v>6.6000000000000003E-2</v>
      </c>
      <c r="H37" s="77">
        <f t="shared" si="5"/>
        <v>0.27</v>
      </c>
      <c r="I37" s="77">
        <f t="shared" si="5"/>
        <v>7.4999999999999997E-2</v>
      </c>
      <c r="J37" s="77">
        <f t="shared" si="5"/>
        <v>1.5E-3</v>
      </c>
      <c r="K37" s="77">
        <f t="shared" si="5"/>
        <v>7.5000000000000006E-3</v>
      </c>
      <c r="L37" s="77">
        <f t="shared" si="5"/>
        <v>3.0000000000000002E-2</v>
      </c>
      <c r="M37" s="77">
        <f t="shared" si="5"/>
        <v>3.0000000000000002E-2</v>
      </c>
      <c r="N37" s="77">
        <f t="shared" si="5"/>
        <v>0</v>
      </c>
      <c r="O37" s="77">
        <f t="shared" si="5"/>
        <v>0</v>
      </c>
      <c r="P37" s="77">
        <f t="shared" si="5"/>
        <v>103.50000000000001</v>
      </c>
      <c r="Q37" s="77">
        <f t="shared" si="10"/>
        <v>21.9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150</v>
      </c>
      <c r="C38" s="77">
        <f t="shared" si="6"/>
        <v>105.00000000000001</v>
      </c>
      <c r="D38" s="77">
        <f t="shared" si="7"/>
        <v>84.194249999999997</v>
      </c>
      <c r="E38" s="77">
        <f t="shared" si="8"/>
        <v>50.067750000000011</v>
      </c>
      <c r="F38" s="77">
        <f t="shared" si="9"/>
        <v>6.9635999999999996</v>
      </c>
      <c r="G38" s="77">
        <f t="shared" si="5"/>
        <v>6.6000000000000003E-2</v>
      </c>
      <c r="H38" s="77">
        <f t="shared" si="5"/>
        <v>0.27</v>
      </c>
      <c r="I38" s="77">
        <f t="shared" si="5"/>
        <v>7.4999999999999997E-2</v>
      </c>
      <c r="J38" s="77">
        <f t="shared" si="5"/>
        <v>1.5E-3</v>
      </c>
      <c r="K38" s="77">
        <f t="shared" si="5"/>
        <v>7.5000000000000006E-3</v>
      </c>
      <c r="L38" s="77">
        <f t="shared" si="5"/>
        <v>3.0000000000000002E-2</v>
      </c>
      <c r="M38" s="77">
        <f t="shared" si="5"/>
        <v>3.0000000000000002E-2</v>
      </c>
      <c r="N38" s="77">
        <f t="shared" si="5"/>
        <v>0</v>
      </c>
      <c r="O38" s="77">
        <f t="shared" si="5"/>
        <v>0</v>
      </c>
      <c r="P38" s="77">
        <f t="shared" si="5"/>
        <v>103.50000000000001</v>
      </c>
      <c r="Q38" s="77">
        <f t="shared" si="10"/>
        <v>21.9</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v>150</v>
      </c>
      <c r="C39" s="77">
        <f t="shared" si="6"/>
        <v>105.00000000000001</v>
      </c>
      <c r="D39" s="77">
        <f t="shared" si="7"/>
        <v>84.194249999999997</v>
      </c>
      <c r="E39" s="77">
        <f t="shared" si="8"/>
        <v>50.067750000000011</v>
      </c>
      <c r="F39" s="77">
        <f t="shared" si="9"/>
        <v>6.9635999999999996</v>
      </c>
      <c r="G39" s="77">
        <f t="shared" si="5"/>
        <v>6.6000000000000003E-2</v>
      </c>
      <c r="H39" s="77">
        <f t="shared" si="5"/>
        <v>0.27</v>
      </c>
      <c r="I39" s="77">
        <f t="shared" si="5"/>
        <v>7.4999999999999997E-2</v>
      </c>
      <c r="J39" s="77">
        <f t="shared" si="5"/>
        <v>1.5E-3</v>
      </c>
      <c r="K39" s="77">
        <f t="shared" si="5"/>
        <v>7.5000000000000006E-3</v>
      </c>
      <c r="L39" s="77">
        <f t="shared" si="5"/>
        <v>3.0000000000000002E-2</v>
      </c>
      <c r="M39" s="77">
        <f t="shared" si="5"/>
        <v>3.0000000000000002E-2</v>
      </c>
      <c r="N39" s="77">
        <f t="shared" si="5"/>
        <v>0</v>
      </c>
      <c r="O39" s="77">
        <f t="shared" si="5"/>
        <v>0</v>
      </c>
      <c r="P39" s="77">
        <f t="shared" si="5"/>
        <v>103.50000000000001</v>
      </c>
      <c r="Q39" s="77">
        <f t="shared" si="10"/>
        <v>21.9</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150</v>
      </c>
      <c r="C40" s="77">
        <f t="shared" si="6"/>
        <v>105.00000000000001</v>
      </c>
      <c r="D40" s="77">
        <f t="shared" si="7"/>
        <v>84.194249999999997</v>
      </c>
      <c r="E40" s="77">
        <f t="shared" si="8"/>
        <v>50.067750000000011</v>
      </c>
      <c r="F40" s="77">
        <f t="shared" si="9"/>
        <v>6.9635999999999996</v>
      </c>
      <c r="G40" s="77">
        <f t="shared" si="5"/>
        <v>6.6000000000000003E-2</v>
      </c>
      <c r="H40" s="77">
        <f t="shared" si="5"/>
        <v>0.27</v>
      </c>
      <c r="I40" s="77">
        <f t="shared" si="5"/>
        <v>7.4999999999999997E-2</v>
      </c>
      <c r="J40" s="77">
        <f t="shared" si="5"/>
        <v>1.5E-3</v>
      </c>
      <c r="K40" s="77">
        <f t="shared" si="5"/>
        <v>7.5000000000000006E-3</v>
      </c>
      <c r="L40" s="77">
        <f t="shared" si="5"/>
        <v>3.0000000000000002E-2</v>
      </c>
      <c r="M40" s="77">
        <f t="shared" si="5"/>
        <v>3.0000000000000002E-2</v>
      </c>
      <c r="N40" s="77">
        <f t="shared" si="5"/>
        <v>0</v>
      </c>
      <c r="O40" s="77">
        <f t="shared" si="5"/>
        <v>0</v>
      </c>
      <c r="P40" s="77">
        <f t="shared" si="5"/>
        <v>103.50000000000001</v>
      </c>
      <c r="Q40" s="77">
        <f t="shared" si="10"/>
        <v>21.9</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v>150</v>
      </c>
      <c r="C41" s="77">
        <f t="shared" si="6"/>
        <v>105.00000000000001</v>
      </c>
      <c r="D41" s="77">
        <f t="shared" si="7"/>
        <v>84.194249999999997</v>
      </c>
      <c r="E41" s="77">
        <f t="shared" si="8"/>
        <v>50.067750000000011</v>
      </c>
      <c r="F41" s="77">
        <f t="shared" si="9"/>
        <v>6.9635999999999996</v>
      </c>
      <c r="G41" s="77">
        <f t="shared" si="5"/>
        <v>6.6000000000000003E-2</v>
      </c>
      <c r="H41" s="77">
        <f t="shared" si="5"/>
        <v>0.27</v>
      </c>
      <c r="I41" s="77">
        <f t="shared" si="5"/>
        <v>7.4999999999999997E-2</v>
      </c>
      <c r="J41" s="77">
        <f t="shared" si="5"/>
        <v>1.5E-3</v>
      </c>
      <c r="K41" s="77">
        <f t="shared" si="5"/>
        <v>7.5000000000000006E-3</v>
      </c>
      <c r="L41" s="77">
        <f t="shared" si="5"/>
        <v>3.0000000000000002E-2</v>
      </c>
      <c r="M41" s="77">
        <f t="shared" si="5"/>
        <v>3.0000000000000002E-2</v>
      </c>
      <c r="N41" s="77">
        <f t="shared" si="5"/>
        <v>0</v>
      </c>
      <c r="O41" s="77">
        <f t="shared" si="5"/>
        <v>0</v>
      </c>
      <c r="P41" s="77">
        <f t="shared" si="5"/>
        <v>103.50000000000001</v>
      </c>
      <c r="Q41" s="77">
        <f t="shared" si="10"/>
        <v>21.9</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v>150</v>
      </c>
      <c r="C42" s="77">
        <f t="shared" si="6"/>
        <v>105.00000000000001</v>
      </c>
      <c r="D42" s="77">
        <f t="shared" si="7"/>
        <v>84.194249999999997</v>
      </c>
      <c r="E42" s="77">
        <f t="shared" si="8"/>
        <v>50.067750000000011</v>
      </c>
      <c r="F42" s="77">
        <f t="shared" si="9"/>
        <v>6.9635999999999996</v>
      </c>
      <c r="G42" s="77">
        <f t="shared" si="5"/>
        <v>6.6000000000000003E-2</v>
      </c>
      <c r="H42" s="77">
        <f t="shared" si="5"/>
        <v>0.27</v>
      </c>
      <c r="I42" s="77">
        <f t="shared" si="5"/>
        <v>7.4999999999999997E-2</v>
      </c>
      <c r="J42" s="77">
        <f t="shared" si="5"/>
        <v>1.5E-3</v>
      </c>
      <c r="K42" s="77">
        <f t="shared" si="5"/>
        <v>7.5000000000000006E-3</v>
      </c>
      <c r="L42" s="77">
        <f t="shared" si="5"/>
        <v>3.0000000000000002E-2</v>
      </c>
      <c r="M42" s="77">
        <f t="shared" si="5"/>
        <v>3.0000000000000002E-2</v>
      </c>
      <c r="N42" s="77">
        <f t="shared" si="5"/>
        <v>0</v>
      </c>
      <c r="O42" s="77">
        <f t="shared" si="5"/>
        <v>0</v>
      </c>
      <c r="P42" s="77">
        <f t="shared" si="5"/>
        <v>103.50000000000001</v>
      </c>
      <c r="Q42" s="77">
        <f t="shared" si="10"/>
        <v>21.9</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v>98</v>
      </c>
      <c r="C43" s="77">
        <f t="shared" si="6"/>
        <v>68.600000000000009</v>
      </c>
      <c r="D43" s="77">
        <f t="shared" si="7"/>
        <v>55.006909999999991</v>
      </c>
      <c r="E43" s="77">
        <f t="shared" si="8"/>
        <v>32.710930000000005</v>
      </c>
      <c r="F43" s="77">
        <f t="shared" si="9"/>
        <v>4.5495520000000003</v>
      </c>
      <c r="G43" s="77">
        <f t="shared" si="5"/>
        <v>4.3119999999999999E-2</v>
      </c>
      <c r="H43" s="77">
        <f t="shared" si="5"/>
        <v>0.17640000000000003</v>
      </c>
      <c r="I43" s="77">
        <f t="shared" si="5"/>
        <v>4.9000000000000002E-2</v>
      </c>
      <c r="J43" s="77">
        <f t="shared" si="5"/>
        <v>9.8000000000000019E-4</v>
      </c>
      <c r="K43" s="77">
        <f t="shared" si="5"/>
        <v>4.8999999999999998E-3</v>
      </c>
      <c r="L43" s="77">
        <f t="shared" si="5"/>
        <v>1.9599999999999999E-2</v>
      </c>
      <c r="M43" s="77">
        <f t="shared" si="5"/>
        <v>1.9599999999999999E-2</v>
      </c>
      <c r="N43" s="77">
        <f t="shared" si="5"/>
        <v>0</v>
      </c>
      <c r="O43" s="77">
        <f t="shared" si="5"/>
        <v>0</v>
      </c>
      <c r="P43" s="77">
        <f t="shared" si="5"/>
        <v>67.62</v>
      </c>
      <c r="Q43" s="77">
        <f t="shared" si="10"/>
        <v>14.308</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4</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Arable</v>
      </c>
      <c r="D58" s="13" t="str">
        <f>E16&amp;" I "&amp;(VLOOKUP(E14,Table245811[],6,FALSE))</f>
        <v>Sandy Loam I Arable</v>
      </c>
      <c r="E58" s="13" t="str">
        <f>F16&amp;" I "&amp;(VLOOKUP(F14,Table245811[],6,FALSE))</f>
        <v>Sandy Loam I Grass</v>
      </c>
      <c r="F58" s="13" t="str">
        <f>G16&amp;" I "&amp;(VLOOKUP(G14,Table245811[],6,FALSE))</f>
        <v>Sandy Loam I Grass</v>
      </c>
      <c r="G58" s="13" t="str">
        <f>H16&amp;" I "&amp;(VLOOKUP(H14,Table245811[],6,FALSE))</f>
        <v>Sandy Loam I Arable</v>
      </c>
      <c r="H58" s="13" t="str">
        <f>I16&amp;" I "&amp;(VLOOKUP(I14,Table245811[],6,FALSE))</f>
        <v>Medium/Clay I Arable</v>
      </c>
      <c r="I58" s="13" t="str">
        <f>J16&amp;" I "&amp;(VLOOKUP(J14,Table245811[],6,FALSE))</f>
        <v>Medium/Clay I Arable</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6.7</v>
      </c>
      <c r="D59" s="76">
        <f>VLOOKUP(E$14,Table245811[],5,FALSE)</f>
        <v>6.7</v>
      </c>
      <c r="E59" s="76">
        <f>VLOOKUP(F$14,Table245811[],5,FALSE)</f>
        <v>6.2</v>
      </c>
      <c r="F59" s="76">
        <f>VLOOKUP(G$14,Table245811[],5,FALSE)</f>
        <v>6.2</v>
      </c>
      <c r="G59" s="76">
        <f>VLOOKUP(H$14,Table245811[],5,FALSE)</f>
        <v>6.7</v>
      </c>
      <c r="H59" s="76">
        <f>VLOOKUP(I$14,Table245811[],5,FALSE)</f>
        <v>6.7</v>
      </c>
      <c r="I59" s="76">
        <f>VLOOKUP(J$14,Table245811[],5,FALSE)</f>
        <v>6.7</v>
      </c>
      <c r="J59" s="76">
        <f>VLOOKUP(K$14,Table245811[],5,FALSE)</f>
        <v>6.2</v>
      </c>
      <c r="K59" s="76">
        <f>VLOOKUP(L$14,Table245811[],5,FALSE)</f>
        <v>6.2</v>
      </c>
      <c r="L59" s="76">
        <f>VLOOKUP(M$14,Table245811[],5,FALSE)</f>
        <v>6.2</v>
      </c>
      <c r="M59" s="76">
        <f>VLOOKUP(N$14,Table245811[],5,FALSE)</f>
        <v>6.2</v>
      </c>
      <c r="N59" s="76">
        <f>VLOOKUP(O$14,Table245811[],5,FALSE)</f>
        <v>6.2</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6.5</v>
      </c>
      <c r="C60" s="76">
        <f t="shared" ref="C60:U60" si="14">D10</f>
        <v>6.2</v>
      </c>
      <c r="D60" s="76">
        <f t="shared" si="14"/>
        <v>5.9</v>
      </c>
      <c r="E60" s="76">
        <f t="shared" si="14"/>
        <v>6.2</v>
      </c>
      <c r="F60" s="76">
        <f t="shared" si="14"/>
        <v>6.3</v>
      </c>
      <c r="G60" s="76">
        <f t="shared" si="14"/>
        <v>6.4</v>
      </c>
      <c r="H60" s="76">
        <f t="shared" si="14"/>
        <v>5.8</v>
      </c>
      <c r="I60" s="76">
        <f t="shared" si="14"/>
        <v>6</v>
      </c>
      <c r="J60" s="76">
        <f t="shared" si="14"/>
        <v>6.3</v>
      </c>
      <c r="K60" s="76">
        <f t="shared" si="14"/>
        <v>6.5</v>
      </c>
      <c r="L60" s="76">
        <f t="shared" si="14"/>
        <v>6.1</v>
      </c>
      <c r="M60" s="76">
        <f t="shared" si="14"/>
        <v>6.1</v>
      </c>
      <c r="N60" s="76">
        <f t="shared" si="14"/>
        <v>6.3</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7</v>
      </c>
      <c r="E61" s="76">
        <f t="shared" si="15"/>
        <v>5</v>
      </c>
      <c r="F61" s="76">
        <f t="shared" si="15"/>
        <v>5</v>
      </c>
      <c r="G61" s="76">
        <f t="shared" si="15"/>
        <v>7</v>
      </c>
      <c r="H61" s="76">
        <f t="shared" si="15"/>
        <v>8</v>
      </c>
      <c r="I61" s="76">
        <f t="shared" si="15"/>
        <v>8</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150</v>
      </c>
      <c r="C62" s="77">
        <f>B32</f>
        <v>150</v>
      </c>
      <c r="D62" s="77">
        <f>B33</f>
        <v>150</v>
      </c>
      <c r="E62" s="77">
        <f>B34</f>
        <v>150</v>
      </c>
      <c r="F62" s="77">
        <f>B35</f>
        <v>150</v>
      </c>
      <c r="G62" s="77">
        <f>B36</f>
        <v>55</v>
      </c>
      <c r="H62" s="77">
        <f>B37</f>
        <v>150</v>
      </c>
      <c r="I62" s="77">
        <f>B38</f>
        <v>150</v>
      </c>
      <c r="J62" s="77">
        <f>B39</f>
        <v>150</v>
      </c>
      <c r="K62" s="77">
        <f>B40</f>
        <v>150</v>
      </c>
      <c r="L62" s="77">
        <f>B41</f>
        <v>150</v>
      </c>
      <c r="M62" s="77">
        <f>B42</f>
        <v>150</v>
      </c>
      <c r="N62" s="77">
        <f>B43</f>
        <v>98</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4</v>
      </c>
      <c r="D64" s="77">
        <f t="shared" si="17"/>
        <v>5.5999999999999988</v>
      </c>
      <c r="E64" s="77">
        <f t="shared" si="17"/>
        <v>0</v>
      </c>
      <c r="F64" s="77">
        <f t="shared" si="17"/>
        <v>-0.49999999999999822</v>
      </c>
      <c r="G64" s="77">
        <f t="shared" si="17"/>
        <v>2.0999999999999988</v>
      </c>
      <c r="H64" s="77">
        <f t="shared" si="17"/>
        <v>7.2000000000000028</v>
      </c>
      <c r="I64" s="77">
        <f t="shared" si="17"/>
        <v>5.6000000000000014</v>
      </c>
      <c r="J64" s="77">
        <f t="shared" si="17"/>
        <v>-0.59999999999999787</v>
      </c>
      <c r="K64" s="77">
        <f t="shared" si="17"/>
        <v>-1.7999999999999989</v>
      </c>
      <c r="L64" s="77">
        <f t="shared" si="17"/>
        <v>0.6000000000000032</v>
      </c>
      <c r="M64" s="77">
        <f t="shared" si="17"/>
        <v>0.6000000000000032</v>
      </c>
      <c r="N64" s="77">
        <f t="shared" si="17"/>
        <v>-0.59999999999999787</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-4</v>
      </c>
      <c r="D65" s="77">
        <f t="shared" si="18"/>
        <v>-5.5999999999999988</v>
      </c>
      <c r="E65" s="77">
        <f t="shared" si="18"/>
        <v>0</v>
      </c>
      <c r="F65" s="77">
        <f t="shared" si="18"/>
        <v>0.49999999999999822</v>
      </c>
      <c r="G65" s="77">
        <f t="shared" si="18"/>
        <v>-2.0999999999999988</v>
      </c>
      <c r="H65" s="77">
        <f t="shared" si="18"/>
        <v>-7.2000000000000028</v>
      </c>
      <c r="I65" s="77">
        <f t="shared" si="18"/>
        <v>-5.6000000000000014</v>
      </c>
      <c r="J65" s="77">
        <f t="shared" si="18"/>
        <v>0.59999999999999787</v>
      </c>
      <c r="K65" s="77">
        <f t="shared" si="18"/>
        <v>1.7999999999999989</v>
      </c>
      <c r="L65" s="77">
        <f t="shared" si="18"/>
        <v>-0.6000000000000032</v>
      </c>
      <c r="M65" s="77">
        <f t="shared" si="18"/>
        <v>-0.6000000000000032</v>
      </c>
      <c r="N65" s="77">
        <f t="shared" si="18"/>
        <v>0.59999999999999787</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UNDER</v>
      </c>
      <c r="H66" s="78" t="str">
        <f t="shared" si="19"/>
        <v>UNDER</v>
      </c>
      <c r="I66" s="78" t="str">
        <f t="shared" si="19"/>
        <v>UNDER</v>
      </c>
      <c r="J66" s="78" t="str">
        <f t="shared" si="19"/>
        <v>OVER</v>
      </c>
      <c r="K66" s="78" t="str">
        <f t="shared" si="19"/>
        <v>OVER</v>
      </c>
      <c r="L66" s="78" t="str">
        <f t="shared" si="19"/>
        <v>UNDER</v>
      </c>
      <c r="M66" s="78" t="str">
        <f t="shared" si="19"/>
        <v>UNDER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39" sqref="E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PAN-017057</v>
      </c>
      <c r="D1" s="141"/>
      <c r="E1" s="93" t="s">
        <v>45</v>
      </c>
      <c r="F1" s="39" t="str">
        <f>'Field data and Waste 1'!F1</f>
        <v>50ha</v>
      </c>
      <c r="G1" s="123" t="s">
        <v>43</v>
      </c>
      <c r="H1" s="124"/>
      <c r="I1" s="118">
        <v>4.3499999999999996</v>
      </c>
      <c r="J1" s="127" t="s">
        <v>153</v>
      </c>
      <c r="K1" s="127"/>
      <c r="L1" s="97">
        <v>46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172</v>
      </c>
      <c r="G2" s="125" t="s">
        <v>110</v>
      </c>
      <c r="H2" s="126"/>
      <c r="I2" s="118">
        <v>1167</v>
      </c>
      <c r="J2" s="127" t="s">
        <v>158</v>
      </c>
      <c r="K2" s="127"/>
      <c r="L2" s="97">
        <v>0.08</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t="s">
        <v>77</v>
      </c>
      <c r="G3" s="127" t="s">
        <v>159</v>
      </c>
      <c r="H3" s="127"/>
      <c r="I3" s="118"/>
      <c r="J3" s="123" t="s">
        <v>154</v>
      </c>
      <c r="K3" s="124"/>
      <c r="L3" s="97">
        <v>3.68</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Bryn Farm, Ferwig, Cardigan, Ceredigion, SA43 1PL</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3</v>
      </c>
      <c r="E8" s="60">
        <f>'Field data and Waste 1'!E8</f>
        <v>4</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0</v>
      </c>
      <c r="F9" s="60" t="str">
        <f>'Field data and Waste 1'!F9</f>
        <v>Moderate</v>
      </c>
      <c r="G9" s="60" t="str">
        <f>'Field data and Waste 1'!G9</f>
        <v>Moderate</v>
      </c>
      <c r="H9" s="60">
        <f>'Field data and Waste 1'!H9</f>
        <v>0</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6.2</v>
      </c>
      <c r="E10" s="60">
        <f>'Field data and Waste 1'!E10</f>
        <v>5.9</v>
      </c>
      <c r="F10" s="60">
        <f>'Field data and Waste 1'!F10</f>
        <v>6.2</v>
      </c>
      <c r="G10" s="60">
        <f>'Field data and Waste 1'!G10</f>
        <v>6.3</v>
      </c>
      <c r="H10" s="60">
        <f>'Field data and Waste 1'!H10</f>
        <v>6.4</v>
      </c>
      <c r="I10" s="60">
        <f>'Field data and Waste 1'!I10</f>
        <v>5.8</v>
      </c>
      <c r="J10" s="60">
        <f>'Field data and Waste 1'!J10</f>
        <v>6</v>
      </c>
      <c r="K10" s="60">
        <f>'Field data and Waste 1'!K10</f>
        <v>6.3</v>
      </c>
      <c r="L10" s="60">
        <f>'Field data and Waste 1'!L10</f>
        <v>6.5</v>
      </c>
      <c r="M10" s="60">
        <f>'Field data and Waste 1'!M10</f>
        <v>6.1</v>
      </c>
      <c r="N10" s="60">
        <f>'Field data and Waste 1'!N10</f>
        <v>6.1</v>
      </c>
      <c r="O10" s="60">
        <f>'Field data and Waste 1'!O10</f>
        <v>6.3</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1</v>
      </c>
      <c r="E11" s="60">
        <f>'Field data and Waste 1'!E11</f>
        <v>3</v>
      </c>
      <c r="F11" s="60">
        <f>'Field data and Waste 1'!F11</f>
        <v>2</v>
      </c>
      <c r="G11" s="60">
        <f>'Field data and Waste 1'!G11</f>
        <v>3</v>
      </c>
      <c r="H11" s="60">
        <f>'Field data and Waste 1'!H11</f>
        <v>4</v>
      </c>
      <c r="I11" s="60">
        <f>'Field data and Waste 1'!I11</f>
        <v>1</v>
      </c>
      <c r="J11" s="60">
        <f>'Field data and Waste 1'!J11</f>
        <v>0</v>
      </c>
      <c r="K11" s="60">
        <f>'Field data and Waste 1'!K11</f>
        <v>3</v>
      </c>
      <c r="L11" s="60">
        <f>'Field data and Waste 1'!L11</f>
        <v>2</v>
      </c>
      <c r="M11" s="60">
        <f>'Field data and Waste 1'!M11</f>
        <v>2</v>
      </c>
      <c r="N11" s="60">
        <f>'Field data and Waste 1'!N11</f>
        <v>2</v>
      </c>
      <c r="O11" s="60">
        <f>'Field data and Waste 1'!O11</f>
        <v>4</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1</v>
      </c>
      <c r="F12" s="60">
        <f>'Field data and Waste 1'!F12</f>
        <v>0</v>
      </c>
      <c r="G12" s="60">
        <f>'Field data and Waste 1'!G12</f>
        <v>2</v>
      </c>
      <c r="H12" s="60">
        <f>'Field data and Waste 1'!H12</f>
        <v>2</v>
      </c>
      <c r="I12" s="60">
        <f>'Field data and Waste 1'!I12</f>
        <v>1</v>
      </c>
      <c r="J12" s="60">
        <f>'Field data and Waste 1'!J12</f>
        <v>1</v>
      </c>
      <c r="K12" s="60">
        <f>'Field data and Waste 1'!K12</f>
        <v>2</v>
      </c>
      <c r="L12" s="60">
        <f>'Field data and Waste 1'!L12</f>
        <v>2</v>
      </c>
      <c r="M12" s="60">
        <f>'Field data and Waste 1'!M12</f>
        <v>2</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0</v>
      </c>
      <c r="F13" s="60">
        <f>'Field data and Waste 1'!F13</f>
        <v>1</v>
      </c>
      <c r="G13" s="60">
        <f>'Field data and Waste 1'!G13</f>
        <v>0</v>
      </c>
      <c r="H13" s="60">
        <f>'Field data and Waste 1'!H13</f>
        <v>1</v>
      </c>
      <c r="I13" s="60">
        <f>'Field data and Waste 1'!I13</f>
        <v>2</v>
      </c>
      <c r="J13" s="60">
        <f>'Field data and Waste 1'!J13</f>
        <v>2</v>
      </c>
      <c r="K13" s="60">
        <f>'Field data and Waste 1'!K13</f>
        <v>2</v>
      </c>
      <c r="L13" s="60">
        <f>'Field data and Waste 1'!L13</f>
        <v>2</v>
      </c>
      <c r="M13" s="60">
        <f>'Field data and Waste 1'!M13</f>
        <v>1</v>
      </c>
      <c r="N13" s="60">
        <f>'Field data and Waste 1'!N13</f>
        <v>1</v>
      </c>
      <c r="O13" s="60">
        <f>'Field data and Waste 1'!O13</f>
        <v>1</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Oats</v>
      </c>
      <c r="F14" s="102" t="str">
        <f>'Field data and Waste 1'!F14</f>
        <v xml:space="preserve">Grass Silage (25% DM) </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7.5</v>
      </c>
      <c r="E15" s="60">
        <f>'Field data and Waste 1'!E15</f>
        <v>7</v>
      </c>
      <c r="F15" s="60">
        <f>'Field data and Waste 1'!F15</f>
        <v>47</v>
      </c>
      <c r="G15" s="60">
        <f>'Field data and Waste 1'!G15</f>
        <v>47</v>
      </c>
      <c r="H15" s="60">
        <f>'Field data and Waste 1'!H15</f>
        <v>6.5</v>
      </c>
      <c r="I15" s="60">
        <f>'Field data and Waste 1'!I15</f>
        <v>6.5</v>
      </c>
      <c r="J15" s="60">
        <f>'Field data and Waste 1'!J15</f>
        <v>6.5</v>
      </c>
      <c r="K15" s="60">
        <f>'Field data and Waste 1'!K15</f>
        <v>47</v>
      </c>
      <c r="L15" s="60">
        <f>'Field data and Waste 1'!L15</f>
        <v>47</v>
      </c>
      <c r="M15" s="60">
        <f>'Field data and Waste 1'!M15</f>
        <v>47</v>
      </c>
      <c r="N15" s="60">
        <f>'Field data and Waste 1'!N15</f>
        <v>47</v>
      </c>
      <c r="O15" s="60">
        <f>'Field data and Waste 1'!O15</f>
        <v>47</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63.75</v>
      </c>
      <c r="E17" s="28">
        <f t="shared" si="0"/>
        <v>63</v>
      </c>
      <c r="F17" s="28">
        <f t="shared" si="0"/>
        <v>79.899999999999991</v>
      </c>
      <c r="G17" s="28">
        <f t="shared" si="0"/>
        <v>79.899999999999991</v>
      </c>
      <c r="H17" s="28">
        <f t="shared" si="0"/>
        <v>55.25</v>
      </c>
      <c r="I17" s="28">
        <f t="shared" si="0"/>
        <v>55.25</v>
      </c>
      <c r="J17" s="28">
        <f t="shared" si="0"/>
        <v>55.25</v>
      </c>
      <c r="K17" s="28">
        <f t="shared" si="0"/>
        <v>79.899999999999991</v>
      </c>
      <c r="L17" s="28">
        <f t="shared" si="0"/>
        <v>79.899999999999991</v>
      </c>
      <c r="M17" s="28">
        <f t="shared" si="0"/>
        <v>79.899999999999991</v>
      </c>
      <c r="N17" s="28">
        <f t="shared" si="0"/>
        <v>79.899999999999991</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58.214309999999998</v>
      </c>
      <c r="D18" s="16">
        <f>$D32</f>
        <v>58.214309999999998</v>
      </c>
      <c r="E18" s="16">
        <f>$D33</f>
        <v>58.214309999999998</v>
      </c>
      <c r="F18" s="16">
        <f>$D34</f>
        <v>58.214309999999998</v>
      </c>
      <c r="G18" s="16">
        <f>$D35</f>
        <v>58.214309999999998</v>
      </c>
      <c r="H18" s="16">
        <f>$D36</f>
        <v>22.454090999999998</v>
      </c>
      <c r="I18" s="16">
        <f>$D37</f>
        <v>58.214309999999998</v>
      </c>
      <c r="J18" s="16">
        <f>$D38</f>
        <v>58.214309999999998</v>
      </c>
      <c r="K18" s="16">
        <f>$D39</f>
        <v>58.214309999999998</v>
      </c>
      <c r="L18" s="16">
        <f>$D40</f>
        <v>58.214309999999998</v>
      </c>
      <c r="M18" s="16">
        <f>$D41</f>
        <v>58.214309999999998</v>
      </c>
      <c r="N18" s="16">
        <f>$D42</f>
        <v>58.214309999999998</v>
      </c>
      <c r="O18" s="16">
        <f>$D43</f>
        <v>39.918383999999996</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-21.685689999999994</v>
      </c>
      <c r="D19" s="16">
        <f t="shared" ref="D19:V19" si="1">D18-D17</f>
        <v>-5.5356900000000024</v>
      </c>
      <c r="E19" s="16">
        <f t="shared" si="1"/>
        <v>-4.7856900000000024</v>
      </c>
      <c r="F19" s="16">
        <f t="shared" si="1"/>
        <v>-21.685689999999994</v>
      </c>
      <c r="G19" s="16">
        <f t="shared" si="1"/>
        <v>-21.685689999999994</v>
      </c>
      <c r="H19" s="16">
        <f t="shared" si="1"/>
        <v>-32.795909000000002</v>
      </c>
      <c r="I19" s="16">
        <f t="shared" si="1"/>
        <v>2.9643099999999976</v>
      </c>
      <c r="J19" s="16">
        <f t="shared" si="1"/>
        <v>2.9643099999999976</v>
      </c>
      <c r="K19" s="16">
        <f t="shared" si="1"/>
        <v>-21.685689999999994</v>
      </c>
      <c r="L19" s="16">
        <f t="shared" si="1"/>
        <v>-21.685689999999994</v>
      </c>
      <c r="M19" s="16">
        <f t="shared" si="1"/>
        <v>-21.685689999999994</v>
      </c>
      <c r="N19" s="16">
        <f t="shared" si="1"/>
        <v>-21.685689999999994</v>
      </c>
      <c r="O19" s="16">
        <f t="shared" si="1"/>
        <v>-39.981615999999995</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INCREASE</v>
      </c>
      <c r="J20" s="26" t="str">
        <f>IF($B38="","",IF(J$19&gt;=0,"INCREASE","DECREASE"))</f>
        <v>INCREASE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78.75</v>
      </c>
      <c r="E21" s="28">
        <f t="shared" si="2"/>
        <v>115.5</v>
      </c>
      <c r="F21" s="28">
        <f t="shared" si="2"/>
        <v>282</v>
      </c>
      <c r="G21" s="28">
        <f t="shared" si="2"/>
        <v>282</v>
      </c>
      <c r="H21" s="28">
        <f t="shared" si="2"/>
        <v>78</v>
      </c>
      <c r="I21" s="28">
        <f t="shared" si="2"/>
        <v>78</v>
      </c>
      <c r="J21" s="28">
        <f t="shared" si="2"/>
        <v>78</v>
      </c>
      <c r="K21" s="28">
        <f t="shared" si="2"/>
        <v>282</v>
      </c>
      <c r="L21" s="28">
        <f t="shared" si="2"/>
        <v>282</v>
      </c>
      <c r="M21" s="28">
        <f t="shared" si="2"/>
        <v>282</v>
      </c>
      <c r="N21" s="28">
        <f t="shared" si="2"/>
        <v>282</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59.298050000000011</v>
      </c>
      <c r="D22" s="16">
        <f>$E32</f>
        <v>59.298050000000011</v>
      </c>
      <c r="E22" s="16">
        <f>$E33</f>
        <v>59.298050000000011</v>
      </c>
      <c r="F22" s="16">
        <f>$E34</f>
        <v>59.298050000000011</v>
      </c>
      <c r="G22" s="16">
        <f>$E35</f>
        <v>59.298050000000011</v>
      </c>
      <c r="H22" s="16">
        <f>$E36</f>
        <v>22.872105000000005</v>
      </c>
      <c r="I22" s="16">
        <f>$E37</f>
        <v>59.298050000000011</v>
      </c>
      <c r="J22" s="16">
        <f>$E38</f>
        <v>59.298050000000011</v>
      </c>
      <c r="K22" s="16">
        <f>$E39</f>
        <v>59.298050000000011</v>
      </c>
      <c r="L22" s="16">
        <f>$E40</f>
        <v>59.298050000000011</v>
      </c>
      <c r="M22" s="16">
        <f>$E41</f>
        <v>59.298050000000011</v>
      </c>
      <c r="N22" s="16">
        <f>$E42</f>
        <v>59.298050000000011</v>
      </c>
      <c r="O22" s="16">
        <f>$E43</f>
        <v>40.661520000000003</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-222.70194999999998</v>
      </c>
      <c r="D23" s="16">
        <f t="shared" ref="D23:V23" si="3">D22-D21</f>
        <v>-19.451949999999989</v>
      </c>
      <c r="E23" s="16">
        <f t="shared" si="3"/>
        <v>-56.201949999999989</v>
      </c>
      <c r="F23" s="16">
        <f t="shared" si="3"/>
        <v>-222.70194999999998</v>
      </c>
      <c r="G23" s="16">
        <f t="shared" si="3"/>
        <v>-222.70194999999998</v>
      </c>
      <c r="H23" s="16">
        <f t="shared" si="3"/>
        <v>-55.127894999999995</v>
      </c>
      <c r="I23" s="16">
        <f t="shared" si="3"/>
        <v>-18.701949999999989</v>
      </c>
      <c r="J23" s="16">
        <f t="shared" si="3"/>
        <v>-18.701949999999989</v>
      </c>
      <c r="K23" s="16">
        <f t="shared" si="3"/>
        <v>-222.70194999999998</v>
      </c>
      <c r="L23" s="16">
        <f t="shared" si="3"/>
        <v>-222.70194999999998</v>
      </c>
      <c r="M23" s="16">
        <f t="shared" si="3"/>
        <v>-222.70194999999998</v>
      </c>
      <c r="N23" s="16">
        <f t="shared" si="3"/>
        <v>-222.70194999999998</v>
      </c>
      <c r="O23" s="16">
        <f t="shared" si="3"/>
        <v>-241.33848</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2.41</v>
      </c>
      <c r="C28" s="15">
        <v>0.08</v>
      </c>
      <c r="D28" s="15">
        <v>363</v>
      </c>
      <c r="E28" s="15">
        <v>703</v>
      </c>
      <c r="F28" s="15">
        <v>125</v>
      </c>
      <c r="G28" s="15">
        <v>1.52</v>
      </c>
      <c r="H28" s="15">
        <v>2.21</v>
      </c>
      <c r="I28" s="15">
        <v>0.5</v>
      </c>
      <c r="J28" s="15">
        <v>0.01</v>
      </c>
      <c r="K28" s="23">
        <v>0.05</v>
      </c>
      <c r="L28" s="15">
        <v>0.2</v>
      </c>
      <c r="M28" s="15">
        <v>0.2</v>
      </c>
      <c r="N28" s="15"/>
      <c r="O28" s="15"/>
      <c r="P28" s="15">
        <v>1466</v>
      </c>
      <c r="Q28" s="15">
        <v>94.4</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70</v>
      </c>
      <c r="C31" s="77">
        <f>IF(C$27="%w/w SAR",((C$28*10)*$B31),IF(C$27="%w/w DM",(((C$28*10)*($B$28/100))*$B31),IF(C$27="kg/t SAR",(C$28*$B31),IF(C$27="kg/t DM",((C$28*($B$28/100))*$B31),IF(C$27="mg/kg SAR",((C$28*0.001)*$B31),IF(C$27="mg/kg DM",(((C$28*0.001)*($B$28/100))*$B31),0))))))</f>
        <v>56</v>
      </c>
      <c r="D31" s="77">
        <f>(IF(D$27="%w/w SAR",((D$28*10)*$B31),IF(D$27="%w/w DM",(((D$28*10)*($B$28/100))*$B31),IF(D$27="kg/t SAR",(D$28*$B31),IF(D$27="kg/t DM",((D$28*($B$28/100))*$B31),IF(D$27="mg/kg SAR",((D$28*0.001)*$B31),IF(D$27="mg/kg DM",(((D$28*0.001)*($B$28/100))*$B31),"0")))))))*2.291</f>
        <v>58.214309999999998</v>
      </c>
      <c r="E31" s="77">
        <f>(IF(E$27="%w/w SAR",((E$28*10)*$B31),IF(E$27="%w/w DM",(((E$28*10)*($B$28/100))*$B31),IF(E$27="kg/t SAR",(E$28*$B31),IF(E$27="kg/t DM",((E$28*($B$28/100))*$B31),IF(E$27="mg/kg SAR",((E$28*0.001)*$B31),IF(E$27="mg/kg DM",(((E$28*0.001)*($B$28/100))*$B31),"0")))))))*1.205</f>
        <v>59.298050000000011</v>
      </c>
      <c r="F31" s="77">
        <f>(IF(F$27="%w/w SAR",((F$28*10)*$B31),IF(F$27="%w/w DM",(((F$28*10)*($B$28/100))*$B31),IF(F$27="kg/t SAR",(F$28*$B31),IF(F$27="kg/t DM",((F$28*($B$28/100))*$B31),IF(F$27="mg/kg SAR",((F$28*0.001)*$B31),IF(F$27="mg/kg DM",(((F$28*0.001)*($B$28/100))*$B31),"0")))))))*1.658</f>
        <v>14.507499999999999</v>
      </c>
      <c r="G31" s="77">
        <f t="shared" ref="G31:P46" si="5">IF(G$27="%w/w SAR",((G$28*10)*$B31),IF(G$27="%w/w DM",(((G$28*10)*($B$28/100))*$B31),IF(G$27="kg/t SAR",(G$28*$B31),IF(G$27="kg/t DM",((G$28*($B$28/100))*$B31),IF(G$27="mg/kg SAR",((G$28*0.001)*$B31),IF(G$27="mg/kg DM",(((G$28*0.001)*($B$28/100))*$B31),0))))))</f>
        <v>0.10640000000000001</v>
      </c>
      <c r="H31" s="77">
        <f t="shared" si="5"/>
        <v>0.1547</v>
      </c>
      <c r="I31" s="77">
        <f t="shared" si="5"/>
        <v>3.5000000000000003E-2</v>
      </c>
      <c r="J31" s="77">
        <f t="shared" si="5"/>
        <v>7.000000000000001E-4</v>
      </c>
      <c r="K31" s="77">
        <f t="shared" si="5"/>
        <v>3.5000000000000001E-3</v>
      </c>
      <c r="L31" s="77">
        <f t="shared" si="5"/>
        <v>1.4E-2</v>
      </c>
      <c r="M31" s="77">
        <f t="shared" si="5"/>
        <v>1.4E-2</v>
      </c>
      <c r="N31" s="77">
        <f t="shared" si="5"/>
        <v>0</v>
      </c>
      <c r="O31" s="77">
        <f t="shared" si="5"/>
        <v>0</v>
      </c>
      <c r="P31" s="77">
        <f t="shared" si="5"/>
        <v>102.62</v>
      </c>
      <c r="Q31" s="77">
        <f>(IF(Q$27="%w/w SAR",((Q$28*10)*$B31),IF(Q$27="%w/w DM",(((Q$28*10)*($B$28/100))*$B31),IF(Q$27="kg/t SAR",(Q$28*$B31),IF(Q$27="kg/t DM",((Q$28*($B$28/100))*$B31),IF(Q$27="mg/kg SAR",((Q$28*0.001)*$B31),IF(Q$27="mg/kg DM",(((Q$28*0.001)*($B$28/100))*$B31),0)))))))*2.5</f>
        <v>16.520000000000003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70</v>
      </c>
      <c r="C32" s="77">
        <f t="shared" ref="C32:C50" si="6">IF(C$27="%w/w SAR",((C$28*10)*$B32),IF(C$27="%w/w DM",(((C$28*10)*($B$28/100))*$B32),IF(C$27="kg/t SAR",(C$28*$B32),IF(C$27="kg/t DM",((C$28*($B$28/100))*$B32),IF(C$27="mg/kg SAR",((C$28*0.001)*$B32),IF(C$27="mg/kg DM",(((C$28*0.001)*($B$28/100))*$B32),0))))))</f>
        <v>56</v>
      </c>
      <c r="D32" s="77">
        <f t="shared" ref="D32:D50" si="7">(IF(D$27="%w/w SAR",((D$28*10)*$B32),IF(D$27="%w/w DM",(((D$28*10)*($B$28/100))*$B32),IF(D$27="kg/t SAR",(D$28*$B32),IF(D$27="kg/t DM",((D$28*($B$28/100))*$B32),IF(D$27="mg/kg SAR",((D$28*0.001)*$B32),IF(D$27="mg/kg DM",(((D$28*0.001)*($B$28/100))*$B32),"0")))))))*2.291</f>
        <v>58.214309999999998</v>
      </c>
      <c r="E32" s="77">
        <f t="shared" ref="E32:E50" si="8">(IF(E$27="%w/w SAR",((E$28*10)*$B32),IF(E$27="%w/w DM",(((E$28*10)*($B$28/100))*$B32),IF(E$27="kg/t SAR",(E$28*$B32),IF(E$27="kg/t DM",((E$28*($B$28/100))*$B32),IF(E$27="mg/kg SAR",((E$28*0.001)*$B32),IF(E$27="mg/kg DM",(((E$28*0.001)*($B$28/100))*$B32),"0")))))))*1.205</f>
        <v>59.298050000000011</v>
      </c>
      <c r="F32" s="77">
        <f t="shared" ref="F32:F50" si="9">(IF(F$27="%w/w SAR",((F$28*10)*$B32),IF(F$27="%w/w DM",(((F$28*10)*($B$28/100))*$B32),IF(F$27="kg/t SAR",(F$28*$B32),IF(F$27="kg/t DM",((F$28*($B$28/100))*$B32),IF(F$27="mg/kg SAR",((F$28*0.001)*$B32),IF(F$27="mg/kg DM",(((F$28*0.001)*($B$28/100))*$B32),"0")))))))*1.658</f>
        <v>14.507499999999999</v>
      </c>
      <c r="G32" s="77">
        <f t="shared" si="5"/>
        <v>0.10640000000000001</v>
      </c>
      <c r="H32" s="77">
        <f t="shared" si="5"/>
        <v>0.1547</v>
      </c>
      <c r="I32" s="77">
        <f t="shared" si="5"/>
        <v>3.5000000000000003E-2</v>
      </c>
      <c r="J32" s="77">
        <f t="shared" si="5"/>
        <v>7.000000000000001E-4</v>
      </c>
      <c r="K32" s="77">
        <f t="shared" si="5"/>
        <v>3.5000000000000001E-3</v>
      </c>
      <c r="L32" s="77">
        <f t="shared" si="5"/>
        <v>1.4E-2</v>
      </c>
      <c r="M32" s="77">
        <f t="shared" si="5"/>
        <v>1.4E-2</v>
      </c>
      <c r="N32" s="77">
        <f t="shared" si="5"/>
        <v>0</v>
      </c>
      <c r="O32" s="77">
        <f t="shared" si="5"/>
        <v>0</v>
      </c>
      <c r="P32" s="77">
        <f t="shared" si="5"/>
        <v>102.62</v>
      </c>
      <c r="Q32" s="77">
        <f t="shared" ref="Q32:Q50" si="10">(IF(Q$27="%w/w SAR",((Q$28*10)*$B32),IF(Q$27="%w/w DM",(((Q$28*10)*($B$28/100))*$B32),IF(Q$27="kg/t SAR",(Q$28*$B32),IF(Q$27="kg/t DM",((Q$28*($B$28/100))*$B32),IF(Q$27="mg/kg SAR",((Q$28*0.001)*$B32),IF(Q$27="mg/kg DM",(((Q$28*0.001)*($B$28/100))*$B32),0)))))))*2.5</f>
        <v>16.520000000000003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v>
      </c>
      <c r="B33" s="15">
        <v>70</v>
      </c>
      <c r="C33" s="77">
        <f t="shared" si="6"/>
        <v>56</v>
      </c>
      <c r="D33" s="77">
        <f t="shared" si="7"/>
        <v>58.214309999999998</v>
      </c>
      <c r="E33" s="77">
        <f t="shared" si="8"/>
        <v>59.298050000000011</v>
      </c>
      <c r="F33" s="77">
        <f t="shared" si="9"/>
        <v>14.507499999999999</v>
      </c>
      <c r="G33" s="77">
        <f t="shared" si="5"/>
        <v>0.10640000000000001</v>
      </c>
      <c r="H33" s="77">
        <f t="shared" si="5"/>
        <v>0.1547</v>
      </c>
      <c r="I33" s="77">
        <f t="shared" si="5"/>
        <v>3.5000000000000003E-2</v>
      </c>
      <c r="J33" s="77">
        <f t="shared" si="5"/>
        <v>7.000000000000001E-4</v>
      </c>
      <c r="K33" s="77">
        <f t="shared" si="5"/>
        <v>3.5000000000000001E-3</v>
      </c>
      <c r="L33" s="77">
        <f t="shared" si="5"/>
        <v>1.4E-2</v>
      </c>
      <c r="M33" s="77">
        <f t="shared" si="5"/>
        <v>1.4E-2</v>
      </c>
      <c r="N33" s="77">
        <f t="shared" si="5"/>
        <v>0</v>
      </c>
      <c r="O33" s="77">
        <f t="shared" si="5"/>
        <v>0</v>
      </c>
      <c r="P33" s="77">
        <f t="shared" si="5"/>
        <v>102.62</v>
      </c>
      <c r="Q33" s="77">
        <f t="shared" si="10"/>
        <v>16.520000000000003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v>70</v>
      </c>
      <c r="C34" s="77">
        <f t="shared" si="6"/>
        <v>56</v>
      </c>
      <c r="D34" s="77">
        <f t="shared" si="7"/>
        <v>58.214309999999998</v>
      </c>
      <c r="E34" s="77">
        <f t="shared" si="8"/>
        <v>59.298050000000011</v>
      </c>
      <c r="F34" s="77">
        <f t="shared" si="9"/>
        <v>14.507499999999999</v>
      </c>
      <c r="G34" s="77">
        <f t="shared" si="5"/>
        <v>0.10640000000000001</v>
      </c>
      <c r="H34" s="77">
        <f t="shared" si="5"/>
        <v>0.1547</v>
      </c>
      <c r="I34" s="77">
        <f t="shared" si="5"/>
        <v>3.5000000000000003E-2</v>
      </c>
      <c r="J34" s="77">
        <f t="shared" si="5"/>
        <v>7.000000000000001E-4</v>
      </c>
      <c r="K34" s="77">
        <f t="shared" si="5"/>
        <v>3.5000000000000001E-3</v>
      </c>
      <c r="L34" s="77">
        <f t="shared" si="5"/>
        <v>1.4E-2</v>
      </c>
      <c r="M34" s="77">
        <f t="shared" si="5"/>
        <v>1.4E-2</v>
      </c>
      <c r="N34" s="77">
        <f t="shared" si="5"/>
        <v>0</v>
      </c>
      <c r="O34" s="77">
        <f t="shared" si="5"/>
        <v>0</v>
      </c>
      <c r="P34" s="77">
        <f t="shared" si="5"/>
        <v>102.62</v>
      </c>
      <c r="Q34" s="77">
        <f t="shared" si="10"/>
        <v>16.520000000000003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v>70</v>
      </c>
      <c r="C35" s="77">
        <f t="shared" si="6"/>
        <v>56</v>
      </c>
      <c r="D35" s="77">
        <f t="shared" si="7"/>
        <v>58.214309999999998</v>
      </c>
      <c r="E35" s="77">
        <f t="shared" si="8"/>
        <v>59.298050000000011</v>
      </c>
      <c r="F35" s="77">
        <f t="shared" si="9"/>
        <v>14.507499999999999</v>
      </c>
      <c r="G35" s="77">
        <f t="shared" si="5"/>
        <v>0.10640000000000001</v>
      </c>
      <c r="H35" s="77">
        <f t="shared" si="5"/>
        <v>0.1547</v>
      </c>
      <c r="I35" s="77">
        <f t="shared" si="5"/>
        <v>3.5000000000000003E-2</v>
      </c>
      <c r="J35" s="77">
        <f t="shared" si="5"/>
        <v>7.000000000000001E-4</v>
      </c>
      <c r="K35" s="77">
        <f t="shared" si="5"/>
        <v>3.5000000000000001E-3</v>
      </c>
      <c r="L35" s="77">
        <f t="shared" si="5"/>
        <v>1.4E-2</v>
      </c>
      <c r="M35" s="77">
        <f t="shared" si="5"/>
        <v>1.4E-2</v>
      </c>
      <c r="N35" s="77">
        <f t="shared" si="5"/>
        <v>0</v>
      </c>
      <c r="O35" s="77">
        <f t="shared" si="5"/>
        <v>0</v>
      </c>
      <c r="P35" s="77">
        <f t="shared" si="5"/>
        <v>102.62</v>
      </c>
      <c r="Q35" s="77">
        <f t="shared" si="10"/>
        <v>16.520000000000003</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v>27</v>
      </c>
      <c r="C36" s="77">
        <f t="shared" si="6"/>
        <v>21.6</v>
      </c>
      <c r="D36" s="77">
        <f t="shared" si="7"/>
        <v>22.454090999999998</v>
      </c>
      <c r="E36" s="77">
        <f t="shared" si="8"/>
        <v>22.872105000000005</v>
      </c>
      <c r="F36" s="77">
        <f t="shared" si="9"/>
        <v>5.5957499999999998</v>
      </c>
      <c r="G36" s="77">
        <f t="shared" si="5"/>
        <v>4.104E-2</v>
      </c>
      <c r="H36" s="77">
        <f t="shared" si="5"/>
        <v>5.9670000000000001E-2</v>
      </c>
      <c r="I36" s="77">
        <f t="shared" si="5"/>
        <v>1.35E-2</v>
      </c>
      <c r="J36" s="77">
        <f t="shared" si="5"/>
        <v>2.7E-4</v>
      </c>
      <c r="K36" s="77">
        <f t="shared" si="5"/>
        <v>1.3500000000000001E-3</v>
      </c>
      <c r="L36" s="77">
        <f t="shared" si="5"/>
        <v>5.4000000000000003E-3</v>
      </c>
      <c r="M36" s="77">
        <f t="shared" si="5"/>
        <v>5.4000000000000003E-3</v>
      </c>
      <c r="N36" s="77">
        <f t="shared" si="5"/>
        <v>0</v>
      </c>
      <c r="O36" s="77">
        <f t="shared" si="5"/>
        <v>0</v>
      </c>
      <c r="P36" s="77">
        <f t="shared" si="5"/>
        <v>39.582000000000001</v>
      </c>
      <c r="Q36" s="77">
        <f t="shared" si="10"/>
        <v>6.3720000000000008</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70</v>
      </c>
      <c r="C37" s="77">
        <f t="shared" si="6"/>
        <v>56</v>
      </c>
      <c r="D37" s="77">
        <f t="shared" si="7"/>
        <v>58.214309999999998</v>
      </c>
      <c r="E37" s="77">
        <f t="shared" si="8"/>
        <v>59.298050000000011</v>
      </c>
      <c r="F37" s="77">
        <f t="shared" si="9"/>
        <v>14.507499999999999</v>
      </c>
      <c r="G37" s="77">
        <f t="shared" si="5"/>
        <v>0.10640000000000001</v>
      </c>
      <c r="H37" s="77">
        <f t="shared" si="5"/>
        <v>0.1547</v>
      </c>
      <c r="I37" s="77">
        <f t="shared" si="5"/>
        <v>3.5000000000000003E-2</v>
      </c>
      <c r="J37" s="77">
        <f t="shared" si="5"/>
        <v>7.000000000000001E-4</v>
      </c>
      <c r="K37" s="77">
        <f t="shared" si="5"/>
        <v>3.5000000000000001E-3</v>
      </c>
      <c r="L37" s="77">
        <f t="shared" si="5"/>
        <v>1.4E-2</v>
      </c>
      <c r="M37" s="77">
        <f t="shared" si="5"/>
        <v>1.4E-2</v>
      </c>
      <c r="N37" s="77">
        <f t="shared" si="5"/>
        <v>0</v>
      </c>
      <c r="O37" s="77">
        <f t="shared" si="5"/>
        <v>0</v>
      </c>
      <c r="P37" s="77">
        <f t="shared" si="5"/>
        <v>102.62</v>
      </c>
      <c r="Q37" s="77">
        <f t="shared" si="10"/>
        <v>16.520000000000003</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v>70</v>
      </c>
      <c r="C38" s="77">
        <f t="shared" si="6"/>
        <v>56</v>
      </c>
      <c r="D38" s="77">
        <f t="shared" si="7"/>
        <v>58.214309999999998</v>
      </c>
      <c r="E38" s="77">
        <f t="shared" si="8"/>
        <v>59.298050000000011</v>
      </c>
      <c r="F38" s="77">
        <f t="shared" si="9"/>
        <v>14.507499999999999</v>
      </c>
      <c r="G38" s="77">
        <f t="shared" si="5"/>
        <v>0.10640000000000001</v>
      </c>
      <c r="H38" s="77">
        <f t="shared" si="5"/>
        <v>0.1547</v>
      </c>
      <c r="I38" s="77">
        <f t="shared" si="5"/>
        <v>3.5000000000000003E-2</v>
      </c>
      <c r="J38" s="77">
        <f t="shared" si="5"/>
        <v>7.000000000000001E-4</v>
      </c>
      <c r="K38" s="77">
        <f t="shared" si="5"/>
        <v>3.5000000000000001E-3</v>
      </c>
      <c r="L38" s="77">
        <f t="shared" si="5"/>
        <v>1.4E-2</v>
      </c>
      <c r="M38" s="77">
        <f t="shared" si="5"/>
        <v>1.4E-2</v>
      </c>
      <c r="N38" s="77">
        <f t="shared" si="5"/>
        <v>0</v>
      </c>
      <c r="O38" s="77">
        <f t="shared" si="5"/>
        <v>0</v>
      </c>
      <c r="P38" s="77">
        <f t="shared" si="5"/>
        <v>102.62</v>
      </c>
      <c r="Q38" s="77">
        <f t="shared" si="10"/>
        <v>16.520000000000003</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v>70</v>
      </c>
      <c r="C39" s="77">
        <f t="shared" si="6"/>
        <v>56</v>
      </c>
      <c r="D39" s="77">
        <f t="shared" si="7"/>
        <v>58.214309999999998</v>
      </c>
      <c r="E39" s="77">
        <f t="shared" si="8"/>
        <v>59.298050000000011</v>
      </c>
      <c r="F39" s="77">
        <f t="shared" si="9"/>
        <v>14.507499999999999</v>
      </c>
      <c r="G39" s="77">
        <f t="shared" si="5"/>
        <v>0.10640000000000001</v>
      </c>
      <c r="H39" s="77">
        <f t="shared" si="5"/>
        <v>0.1547</v>
      </c>
      <c r="I39" s="77">
        <f t="shared" si="5"/>
        <v>3.5000000000000003E-2</v>
      </c>
      <c r="J39" s="77">
        <f t="shared" si="5"/>
        <v>7.000000000000001E-4</v>
      </c>
      <c r="K39" s="77">
        <f t="shared" si="5"/>
        <v>3.5000000000000001E-3</v>
      </c>
      <c r="L39" s="77">
        <f t="shared" si="5"/>
        <v>1.4E-2</v>
      </c>
      <c r="M39" s="77">
        <f t="shared" si="5"/>
        <v>1.4E-2</v>
      </c>
      <c r="N39" s="77">
        <f t="shared" si="5"/>
        <v>0</v>
      </c>
      <c r="O39" s="77">
        <f t="shared" si="5"/>
        <v>0</v>
      </c>
      <c r="P39" s="77">
        <f t="shared" si="5"/>
        <v>102.62</v>
      </c>
      <c r="Q39" s="77">
        <f t="shared" si="10"/>
        <v>16.520000000000003</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v>70</v>
      </c>
      <c r="C40" s="77">
        <f t="shared" si="6"/>
        <v>56</v>
      </c>
      <c r="D40" s="77">
        <f t="shared" si="7"/>
        <v>58.214309999999998</v>
      </c>
      <c r="E40" s="77">
        <f t="shared" si="8"/>
        <v>59.298050000000011</v>
      </c>
      <c r="F40" s="77">
        <f t="shared" si="9"/>
        <v>14.507499999999999</v>
      </c>
      <c r="G40" s="77">
        <f t="shared" si="5"/>
        <v>0.10640000000000001</v>
      </c>
      <c r="H40" s="77">
        <f t="shared" si="5"/>
        <v>0.1547</v>
      </c>
      <c r="I40" s="77">
        <f t="shared" si="5"/>
        <v>3.5000000000000003E-2</v>
      </c>
      <c r="J40" s="77">
        <f t="shared" si="5"/>
        <v>7.000000000000001E-4</v>
      </c>
      <c r="K40" s="77">
        <f t="shared" si="5"/>
        <v>3.5000000000000001E-3</v>
      </c>
      <c r="L40" s="77">
        <f t="shared" si="5"/>
        <v>1.4E-2</v>
      </c>
      <c r="M40" s="77">
        <f t="shared" si="5"/>
        <v>1.4E-2</v>
      </c>
      <c r="N40" s="77">
        <f t="shared" si="5"/>
        <v>0</v>
      </c>
      <c r="O40" s="77">
        <f t="shared" si="5"/>
        <v>0</v>
      </c>
      <c r="P40" s="77">
        <f t="shared" si="5"/>
        <v>102.62</v>
      </c>
      <c r="Q40" s="77">
        <f t="shared" si="10"/>
        <v>16.520000000000003</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v>70</v>
      </c>
      <c r="C41" s="77">
        <f t="shared" si="6"/>
        <v>56</v>
      </c>
      <c r="D41" s="77">
        <f t="shared" si="7"/>
        <v>58.214309999999998</v>
      </c>
      <c r="E41" s="77">
        <f t="shared" si="8"/>
        <v>59.298050000000011</v>
      </c>
      <c r="F41" s="77">
        <f t="shared" si="9"/>
        <v>14.507499999999999</v>
      </c>
      <c r="G41" s="77">
        <f t="shared" si="5"/>
        <v>0.10640000000000001</v>
      </c>
      <c r="H41" s="77">
        <f t="shared" si="5"/>
        <v>0.1547</v>
      </c>
      <c r="I41" s="77">
        <f t="shared" si="5"/>
        <v>3.5000000000000003E-2</v>
      </c>
      <c r="J41" s="77">
        <f t="shared" si="5"/>
        <v>7.000000000000001E-4</v>
      </c>
      <c r="K41" s="77">
        <f t="shared" si="5"/>
        <v>3.5000000000000001E-3</v>
      </c>
      <c r="L41" s="77">
        <f t="shared" si="5"/>
        <v>1.4E-2</v>
      </c>
      <c r="M41" s="77">
        <f t="shared" si="5"/>
        <v>1.4E-2</v>
      </c>
      <c r="N41" s="77">
        <f t="shared" si="5"/>
        <v>0</v>
      </c>
      <c r="O41" s="77">
        <f t="shared" si="5"/>
        <v>0</v>
      </c>
      <c r="P41" s="77">
        <f t="shared" si="5"/>
        <v>102.62</v>
      </c>
      <c r="Q41" s="77">
        <f t="shared" si="10"/>
        <v>16.520000000000003</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v>70</v>
      </c>
      <c r="C42" s="77">
        <f t="shared" si="6"/>
        <v>56</v>
      </c>
      <c r="D42" s="77">
        <f t="shared" si="7"/>
        <v>58.214309999999998</v>
      </c>
      <c r="E42" s="77">
        <f t="shared" si="8"/>
        <v>59.298050000000011</v>
      </c>
      <c r="F42" s="77">
        <f t="shared" si="9"/>
        <v>14.507499999999999</v>
      </c>
      <c r="G42" s="77">
        <f t="shared" si="5"/>
        <v>0.10640000000000001</v>
      </c>
      <c r="H42" s="77">
        <f t="shared" si="5"/>
        <v>0.1547</v>
      </c>
      <c r="I42" s="77">
        <f t="shared" si="5"/>
        <v>3.5000000000000003E-2</v>
      </c>
      <c r="J42" s="77">
        <f t="shared" si="5"/>
        <v>7.000000000000001E-4</v>
      </c>
      <c r="K42" s="77">
        <f t="shared" si="5"/>
        <v>3.5000000000000001E-3</v>
      </c>
      <c r="L42" s="77">
        <f t="shared" si="5"/>
        <v>1.4E-2</v>
      </c>
      <c r="M42" s="77">
        <f t="shared" si="5"/>
        <v>1.4E-2</v>
      </c>
      <c r="N42" s="77">
        <f t="shared" si="5"/>
        <v>0</v>
      </c>
      <c r="O42" s="77">
        <f t="shared" si="5"/>
        <v>0</v>
      </c>
      <c r="P42" s="77">
        <f t="shared" si="5"/>
        <v>102.62</v>
      </c>
      <c r="Q42" s="77">
        <f t="shared" si="10"/>
        <v>16.520000000000003</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v>48</v>
      </c>
      <c r="C43" s="77">
        <f t="shared" si="6"/>
        <v>38.400000000000006</v>
      </c>
      <c r="D43" s="77">
        <f t="shared" si="7"/>
        <v>39.918383999999996</v>
      </c>
      <c r="E43" s="77">
        <f t="shared" si="8"/>
        <v>40.661520000000003</v>
      </c>
      <c r="F43" s="77">
        <f t="shared" si="9"/>
        <v>9.9480000000000004</v>
      </c>
      <c r="G43" s="77">
        <f t="shared" si="5"/>
        <v>7.2959999999999997E-2</v>
      </c>
      <c r="H43" s="77">
        <f t="shared" si="5"/>
        <v>0.10608000000000001</v>
      </c>
      <c r="I43" s="77">
        <f t="shared" si="5"/>
        <v>2.4E-2</v>
      </c>
      <c r="J43" s="77">
        <f t="shared" si="5"/>
        <v>4.8000000000000007E-4</v>
      </c>
      <c r="K43" s="77">
        <f t="shared" si="5"/>
        <v>2.4000000000000002E-3</v>
      </c>
      <c r="L43" s="77">
        <f t="shared" si="5"/>
        <v>9.6000000000000009E-3</v>
      </c>
      <c r="M43" s="77">
        <f t="shared" si="5"/>
        <v>9.6000000000000009E-3</v>
      </c>
      <c r="N43" s="77">
        <f t="shared" si="5"/>
        <v>0</v>
      </c>
      <c r="O43" s="77">
        <f t="shared" si="5"/>
        <v>0</v>
      </c>
      <c r="P43" s="77">
        <f t="shared" si="5"/>
        <v>70.367999999999995</v>
      </c>
      <c r="Q43" s="77">
        <f t="shared" si="10"/>
        <v>11.327999999999999</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4</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Arable</v>
      </c>
      <c r="D58" s="13" t="str">
        <f>E16&amp;" I "&amp;(VLOOKUP(E14,Table24581112[],6,FALSE))</f>
        <v>Sandy Loam I Arable</v>
      </c>
      <c r="E58" s="13" t="str">
        <f>F16&amp;" I "&amp;(VLOOKUP(F14,Table24581112[],6,FALSE))</f>
        <v>Sandy Loam I Grass</v>
      </c>
      <c r="F58" s="13" t="str">
        <f>G16&amp;" I "&amp;(VLOOKUP(G14,Table24581112[],6,FALSE))</f>
        <v>Sandy Loam I Grass</v>
      </c>
      <c r="G58" s="13" t="str">
        <f>H16&amp;" I "&amp;(VLOOKUP(H14,Table24581112[],6,FALSE))</f>
        <v>Sandy Loam I Arable</v>
      </c>
      <c r="H58" s="13" t="str">
        <f>I16&amp;" I "&amp;(VLOOKUP(I14,Table24581112[],6,FALSE))</f>
        <v>Medium/Clay I Arable</v>
      </c>
      <c r="I58" s="13" t="str">
        <f>J16&amp;" I "&amp;(VLOOKUP(J14,Table24581112[],6,FALSE))</f>
        <v>Medium/Clay I Arable</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6.7</v>
      </c>
      <c r="D59" s="76">
        <f>VLOOKUP(E$14,Table24581112[],5,FALSE)</f>
        <v>6.7</v>
      </c>
      <c r="E59" s="76">
        <f>VLOOKUP(F$14,Table24581112[],5,FALSE)</f>
        <v>6.2</v>
      </c>
      <c r="F59" s="76">
        <f>VLOOKUP(G$14,Table24581112[],5,FALSE)</f>
        <v>6.2</v>
      </c>
      <c r="G59" s="76">
        <f>VLOOKUP(H$14,Table24581112[],5,FALSE)</f>
        <v>6.7</v>
      </c>
      <c r="H59" s="76">
        <f>VLOOKUP(I$14,Table24581112[],5,FALSE)</f>
        <v>6.7</v>
      </c>
      <c r="I59" s="76">
        <f>VLOOKUP(J$14,Table24581112[],5,FALSE)</f>
        <v>6.7</v>
      </c>
      <c r="J59" s="76">
        <f>VLOOKUP(K$14,Table24581112[],5,FALSE)</f>
        <v>6.2</v>
      </c>
      <c r="K59" s="76">
        <f>VLOOKUP(L$14,Table24581112[],5,FALSE)</f>
        <v>6.2</v>
      </c>
      <c r="L59" s="76">
        <f>VLOOKUP(M$14,Table24581112[],5,FALSE)</f>
        <v>6.2</v>
      </c>
      <c r="M59" s="76">
        <f>VLOOKUP(N$14,Table24581112[],5,FALSE)</f>
        <v>6.2</v>
      </c>
      <c r="N59" s="76">
        <f>VLOOKUP(O$14,Table24581112[],5,FALSE)</f>
        <v>6.2</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6.5</v>
      </c>
      <c r="C60" s="76">
        <f t="shared" ref="C60:U60" si="14">D10</f>
        <v>6.2</v>
      </c>
      <c r="D60" s="76">
        <f t="shared" si="14"/>
        <v>5.9</v>
      </c>
      <c r="E60" s="76">
        <f t="shared" si="14"/>
        <v>6.2</v>
      </c>
      <c r="F60" s="76">
        <f t="shared" si="14"/>
        <v>6.3</v>
      </c>
      <c r="G60" s="76">
        <f t="shared" si="14"/>
        <v>6.4</v>
      </c>
      <c r="H60" s="76">
        <f t="shared" si="14"/>
        <v>5.8</v>
      </c>
      <c r="I60" s="76">
        <f t="shared" si="14"/>
        <v>6</v>
      </c>
      <c r="J60" s="76">
        <f t="shared" si="14"/>
        <v>6.3</v>
      </c>
      <c r="K60" s="76">
        <f t="shared" si="14"/>
        <v>6.5</v>
      </c>
      <c r="L60" s="76">
        <f t="shared" si="14"/>
        <v>6.1</v>
      </c>
      <c r="M60" s="76">
        <f t="shared" si="14"/>
        <v>6.1</v>
      </c>
      <c r="N60" s="76">
        <f t="shared" si="14"/>
        <v>6.3</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7</v>
      </c>
      <c r="E61" s="76">
        <f t="shared" si="15"/>
        <v>5</v>
      </c>
      <c r="F61" s="76">
        <f t="shared" si="15"/>
        <v>5</v>
      </c>
      <c r="G61" s="76">
        <f t="shared" si="15"/>
        <v>7</v>
      </c>
      <c r="H61" s="76">
        <f t="shared" si="15"/>
        <v>8</v>
      </c>
      <c r="I61" s="76">
        <f t="shared" si="15"/>
        <v>8</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70</v>
      </c>
      <c r="C62" s="77">
        <f>B32</f>
        <v>70</v>
      </c>
      <c r="D62" s="77">
        <f>B33</f>
        <v>70</v>
      </c>
      <c r="E62" s="77">
        <f>B34</f>
        <v>70</v>
      </c>
      <c r="F62" s="77">
        <f>B35</f>
        <v>70</v>
      </c>
      <c r="G62" s="77">
        <f>B36</f>
        <v>27</v>
      </c>
      <c r="H62" s="77">
        <f>B37</f>
        <v>70</v>
      </c>
      <c r="I62" s="77">
        <f>B38</f>
        <v>70</v>
      </c>
      <c r="J62" s="77">
        <f>B39</f>
        <v>70</v>
      </c>
      <c r="K62" s="77">
        <f>B40</f>
        <v>70</v>
      </c>
      <c r="L62" s="77">
        <f>B41</f>
        <v>70</v>
      </c>
      <c r="M62" s="77">
        <f>B42</f>
        <v>70</v>
      </c>
      <c r="N62" s="77">
        <f>B43</f>
        <v>48</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4</v>
      </c>
      <c r="D64" s="77">
        <f t="shared" si="17"/>
        <v>5.5999999999999988</v>
      </c>
      <c r="E64" s="77">
        <f t="shared" si="17"/>
        <v>0</v>
      </c>
      <c r="F64" s="77">
        <f t="shared" si="17"/>
        <v>-0.49999999999999822</v>
      </c>
      <c r="G64" s="77">
        <f t="shared" si="17"/>
        <v>2.0999999999999988</v>
      </c>
      <c r="H64" s="77">
        <f t="shared" si="17"/>
        <v>7.2000000000000028</v>
      </c>
      <c r="I64" s="77">
        <f t="shared" si="17"/>
        <v>5.6000000000000014</v>
      </c>
      <c r="J64" s="77">
        <f t="shared" si="17"/>
        <v>-0.59999999999999787</v>
      </c>
      <c r="K64" s="77">
        <f t="shared" si="17"/>
        <v>-1.7999999999999989</v>
      </c>
      <c r="L64" s="77">
        <f t="shared" si="17"/>
        <v>0.6000000000000032</v>
      </c>
      <c r="M64" s="77">
        <f t="shared" si="17"/>
        <v>0.6000000000000032</v>
      </c>
      <c r="N64" s="77">
        <f t="shared" si="17"/>
        <v>-0.59999999999999787</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-4</v>
      </c>
      <c r="D65" s="77">
        <f t="shared" si="18"/>
        <v>-5.5999999999999988</v>
      </c>
      <c r="E65" s="77">
        <f t="shared" si="18"/>
        <v>0</v>
      </c>
      <c r="F65" s="77">
        <f t="shared" si="18"/>
        <v>0.49999999999999822</v>
      </c>
      <c r="G65" s="77">
        <f t="shared" si="18"/>
        <v>-2.0999999999999988</v>
      </c>
      <c r="H65" s="77">
        <f t="shared" si="18"/>
        <v>-7.2000000000000028</v>
      </c>
      <c r="I65" s="77">
        <f t="shared" si="18"/>
        <v>-5.6000000000000014</v>
      </c>
      <c r="J65" s="77">
        <f t="shared" si="18"/>
        <v>0.59999999999999787</v>
      </c>
      <c r="K65" s="77">
        <f t="shared" si="18"/>
        <v>1.7999999999999989</v>
      </c>
      <c r="L65" s="77">
        <f t="shared" si="18"/>
        <v>-0.6000000000000032</v>
      </c>
      <c r="M65" s="77">
        <f t="shared" si="18"/>
        <v>-0.6000000000000032</v>
      </c>
      <c r="N65" s="77">
        <f t="shared" si="18"/>
        <v>0.59999999999999787</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UNDER</v>
      </c>
      <c r="H66" s="78" t="str">
        <f t="shared" si="19"/>
        <v>UNDER</v>
      </c>
      <c r="I66" s="78" t="str">
        <f t="shared" si="19"/>
        <v>UNDER</v>
      </c>
      <c r="J66" s="78" t="str">
        <f t="shared" si="19"/>
        <v>OVER</v>
      </c>
      <c r="K66" s="78" t="str">
        <f t="shared" si="19"/>
        <v>OVER</v>
      </c>
      <c r="L66" s="78" t="str">
        <f t="shared" si="19"/>
        <v>UNDER</v>
      </c>
      <c r="M66" s="78" t="str">
        <f t="shared" si="19"/>
        <v>UNDER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PAN-017057</v>
      </c>
      <c r="D1" s="141"/>
      <c r="E1" s="93" t="s">
        <v>45</v>
      </c>
      <c r="F1" s="39" t="str">
        <f>'Field data and Waste 1'!F1</f>
        <v>50ha</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Bryn Farm, Ferwig, Cardigan, Ceredigion, SA43 1PL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3</v>
      </c>
      <c r="E8" s="60">
        <f>'Field data and Waste 1'!E8</f>
        <v>4</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0</v>
      </c>
      <c r="F9" s="60" t="str">
        <f>'Field data and Waste 1'!F9</f>
        <v>Moderate</v>
      </c>
      <c r="G9" s="60" t="str">
        <f>'Field data and Waste 1'!G9</f>
        <v>Moderate</v>
      </c>
      <c r="H9" s="60">
        <f>'Field data and Waste 1'!H9</f>
        <v>0</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6.2</v>
      </c>
      <c r="E10" s="60">
        <f>'Field data and Waste 1'!E10</f>
        <v>5.9</v>
      </c>
      <c r="F10" s="60">
        <f>'Field data and Waste 1'!F10</f>
        <v>6.2</v>
      </c>
      <c r="G10" s="60">
        <f>'Field data and Waste 1'!G10</f>
        <v>6.3</v>
      </c>
      <c r="H10" s="60">
        <f>'Field data and Waste 1'!H10</f>
        <v>6.4</v>
      </c>
      <c r="I10" s="60">
        <f>'Field data and Waste 1'!I10</f>
        <v>5.8</v>
      </c>
      <c r="J10" s="60">
        <f>'Field data and Waste 1'!J10</f>
        <v>6</v>
      </c>
      <c r="K10" s="60">
        <f>'Field data and Waste 1'!K10</f>
        <v>6.3</v>
      </c>
      <c r="L10" s="60">
        <f>'Field data and Waste 1'!L10</f>
        <v>6.5</v>
      </c>
      <c r="M10" s="60">
        <f>'Field data and Waste 1'!M10</f>
        <v>6.1</v>
      </c>
      <c r="N10" s="60">
        <f>'Field data and Waste 1'!N10</f>
        <v>6.1</v>
      </c>
      <c r="O10" s="60">
        <f>'Field data and Waste 1'!O10</f>
        <v>6.3</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1</v>
      </c>
      <c r="E11" s="60">
        <f>'Field data and Waste 1'!E11</f>
        <v>3</v>
      </c>
      <c r="F11" s="60">
        <f>'Field data and Waste 1'!F11</f>
        <v>2</v>
      </c>
      <c r="G11" s="60">
        <f>'Field data and Waste 1'!G11</f>
        <v>3</v>
      </c>
      <c r="H11" s="60">
        <f>'Field data and Waste 1'!H11</f>
        <v>4</v>
      </c>
      <c r="I11" s="60">
        <f>'Field data and Waste 1'!I11</f>
        <v>1</v>
      </c>
      <c r="J11" s="60">
        <f>'Field data and Waste 1'!J11</f>
        <v>0</v>
      </c>
      <c r="K11" s="60">
        <f>'Field data and Waste 1'!K11</f>
        <v>3</v>
      </c>
      <c r="L11" s="60">
        <f>'Field data and Waste 1'!L11</f>
        <v>2</v>
      </c>
      <c r="M11" s="60">
        <f>'Field data and Waste 1'!M11</f>
        <v>2</v>
      </c>
      <c r="N11" s="60">
        <f>'Field data and Waste 1'!N11</f>
        <v>2</v>
      </c>
      <c r="O11" s="60">
        <f>'Field data and Waste 1'!O11</f>
        <v>4</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1</v>
      </c>
      <c r="F12" s="60">
        <f>'Field data and Waste 1'!F12</f>
        <v>0</v>
      </c>
      <c r="G12" s="60">
        <f>'Field data and Waste 1'!G12</f>
        <v>2</v>
      </c>
      <c r="H12" s="60">
        <f>'Field data and Waste 1'!H12</f>
        <v>2</v>
      </c>
      <c r="I12" s="60">
        <f>'Field data and Waste 1'!I12</f>
        <v>1</v>
      </c>
      <c r="J12" s="60">
        <f>'Field data and Waste 1'!J12</f>
        <v>1</v>
      </c>
      <c r="K12" s="60">
        <f>'Field data and Waste 1'!K12</f>
        <v>2</v>
      </c>
      <c r="L12" s="60">
        <f>'Field data and Waste 1'!L12</f>
        <v>2</v>
      </c>
      <c r="M12" s="60">
        <f>'Field data and Waste 1'!M12</f>
        <v>2</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0</v>
      </c>
      <c r="F13" s="60">
        <f>'Field data and Waste 1'!F13</f>
        <v>1</v>
      </c>
      <c r="G13" s="60">
        <f>'Field data and Waste 1'!G13</f>
        <v>0</v>
      </c>
      <c r="H13" s="60">
        <f>'Field data and Waste 1'!H13</f>
        <v>1</v>
      </c>
      <c r="I13" s="60">
        <f>'Field data and Waste 1'!I13</f>
        <v>2</v>
      </c>
      <c r="J13" s="60">
        <f>'Field data and Waste 1'!J13</f>
        <v>2</v>
      </c>
      <c r="K13" s="60">
        <f>'Field data and Waste 1'!K13</f>
        <v>2</v>
      </c>
      <c r="L13" s="60">
        <f>'Field data and Waste 1'!L13</f>
        <v>2</v>
      </c>
      <c r="M13" s="60">
        <f>'Field data and Waste 1'!M13</f>
        <v>1</v>
      </c>
      <c r="N13" s="60">
        <f>'Field data and Waste 1'!N13</f>
        <v>1</v>
      </c>
      <c r="O13" s="60">
        <f>'Field data and Waste 1'!O13</f>
        <v>1</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Oats</v>
      </c>
      <c r="F14" s="102" t="str">
        <f>'Field data and Waste 1'!F14</f>
        <v xml:space="preserve">Grass Silage (25% DM) </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7.5</v>
      </c>
      <c r="E15" s="60">
        <f>'Field data and Waste 1'!E15</f>
        <v>7</v>
      </c>
      <c r="F15" s="60">
        <f>'Field data and Waste 1'!F15</f>
        <v>47</v>
      </c>
      <c r="G15" s="60">
        <f>'Field data and Waste 1'!G15</f>
        <v>47</v>
      </c>
      <c r="H15" s="60">
        <f>'Field data and Waste 1'!H15</f>
        <v>6.5</v>
      </c>
      <c r="I15" s="60">
        <f>'Field data and Waste 1'!I15</f>
        <v>6.5</v>
      </c>
      <c r="J15" s="60">
        <f>'Field data and Waste 1'!J15</f>
        <v>6.5</v>
      </c>
      <c r="K15" s="60">
        <f>'Field data and Waste 1'!K15</f>
        <v>47</v>
      </c>
      <c r="L15" s="60">
        <f>'Field data and Waste 1'!L15</f>
        <v>47</v>
      </c>
      <c r="M15" s="60">
        <f>'Field data and Waste 1'!M15</f>
        <v>47</v>
      </c>
      <c r="N15" s="60">
        <f>'Field data and Waste 1'!N15</f>
        <v>47</v>
      </c>
      <c r="O15" s="60">
        <f>'Field data and Waste 1'!O15</f>
        <v>47</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63.75</v>
      </c>
      <c r="E17" s="28">
        <f t="shared" si="0"/>
        <v>63</v>
      </c>
      <c r="F17" s="28">
        <f t="shared" si="0"/>
        <v>79.899999999999991</v>
      </c>
      <c r="G17" s="28">
        <f t="shared" si="0"/>
        <v>79.899999999999991</v>
      </c>
      <c r="H17" s="28">
        <f t="shared" si="0"/>
        <v>55.25</v>
      </c>
      <c r="I17" s="28">
        <f t="shared" si="0"/>
        <v>55.25</v>
      </c>
      <c r="J17" s="28">
        <f t="shared" si="0"/>
        <v>55.25</v>
      </c>
      <c r="K17" s="28">
        <f t="shared" si="0"/>
        <v>79.899999999999991</v>
      </c>
      <c r="L17" s="28">
        <f t="shared" si="0"/>
        <v>79.899999999999991</v>
      </c>
      <c r="M17" s="28">
        <f t="shared" si="0"/>
        <v>79.899999999999991</v>
      </c>
      <c r="N17" s="28">
        <f t="shared" si="0"/>
        <v>79.899999999999991</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-63.75</v>
      </c>
      <c r="E19" s="16">
        <f t="shared" si="1"/>
        <v>-63</v>
      </c>
      <c r="F19" s="16">
        <f t="shared" si="1"/>
        <v>-79.899999999999991</v>
      </c>
      <c r="G19" s="16">
        <f t="shared" si="1"/>
        <v>-79.899999999999991</v>
      </c>
      <c r="H19" s="16">
        <f t="shared" si="1"/>
        <v>-55.25</v>
      </c>
      <c r="I19" s="16">
        <f t="shared" si="1"/>
        <v>-55.25</v>
      </c>
      <c r="J19" s="16">
        <f t="shared" si="1"/>
        <v>-55.25</v>
      </c>
      <c r="K19" s="16">
        <f t="shared" si="1"/>
        <v>-79.899999999999991</v>
      </c>
      <c r="L19" s="16">
        <f t="shared" si="1"/>
        <v>-79.899999999999991</v>
      </c>
      <c r="M19" s="16">
        <f t="shared" si="1"/>
        <v>-79.899999999999991</v>
      </c>
      <c r="N19" s="16">
        <f t="shared" si="1"/>
        <v>-79.899999999999991</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78.75</v>
      </c>
      <c r="E21" s="28">
        <f t="shared" si="2"/>
        <v>115.5</v>
      </c>
      <c r="F21" s="28">
        <f t="shared" si="2"/>
        <v>282</v>
      </c>
      <c r="G21" s="28">
        <f t="shared" si="2"/>
        <v>282</v>
      </c>
      <c r="H21" s="28">
        <f t="shared" si="2"/>
        <v>78</v>
      </c>
      <c r="I21" s="28">
        <f t="shared" si="2"/>
        <v>78</v>
      </c>
      <c r="J21" s="28">
        <f t="shared" si="2"/>
        <v>78</v>
      </c>
      <c r="K21" s="28">
        <f t="shared" si="2"/>
        <v>282</v>
      </c>
      <c r="L21" s="28">
        <f t="shared" si="2"/>
        <v>282</v>
      </c>
      <c r="M21" s="28">
        <f t="shared" si="2"/>
        <v>282</v>
      </c>
      <c r="N21" s="28">
        <f t="shared" si="2"/>
        <v>282</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-78.75</v>
      </c>
      <c r="E23" s="16">
        <f t="shared" si="3"/>
        <v>-115.5</v>
      </c>
      <c r="F23" s="16">
        <f t="shared" si="3"/>
        <v>-282</v>
      </c>
      <c r="G23" s="16">
        <f t="shared" si="3"/>
        <v>-282</v>
      </c>
      <c r="H23" s="16">
        <f t="shared" si="3"/>
        <v>-78</v>
      </c>
      <c r="I23" s="16">
        <f t="shared" si="3"/>
        <v>-78</v>
      </c>
      <c r="J23" s="16">
        <f t="shared" si="3"/>
        <v>-78</v>
      </c>
      <c r="K23" s="16">
        <f t="shared" si="3"/>
        <v>-282</v>
      </c>
      <c r="L23" s="16">
        <f t="shared" si="3"/>
        <v>-282</v>
      </c>
      <c r="M23" s="16">
        <f t="shared" si="3"/>
        <v>-282</v>
      </c>
      <c r="N23" s="16">
        <f t="shared" si="3"/>
        <v>-282</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4</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Arable</v>
      </c>
      <c r="D58" s="13" t="str">
        <f>E16&amp;" I "&amp;(VLOOKUP(E14,Table24581114[],6,FALSE))</f>
        <v>Sandy Loam I Arable</v>
      </c>
      <c r="E58" s="13" t="str">
        <f>F16&amp;" I "&amp;(VLOOKUP(F14,Table24581114[],6,FALSE))</f>
        <v>Sandy Loam I Grass</v>
      </c>
      <c r="F58" s="13" t="str">
        <f>G16&amp;" I "&amp;(VLOOKUP(G14,Table24581114[],6,FALSE))</f>
        <v>Sandy Loam I Grass</v>
      </c>
      <c r="G58" s="13" t="str">
        <f>H16&amp;" I "&amp;(VLOOKUP(H14,Table24581114[],6,FALSE))</f>
        <v>Sandy Loam I Arable</v>
      </c>
      <c r="H58" s="13" t="str">
        <f>I16&amp;" I "&amp;(VLOOKUP(I14,Table24581114[],6,FALSE))</f>
        <v>Medium/Clay I Arable</v>
      </c>
      <c r="I58" s="13" t="str">
        <f>J16&amp;" I "&amp;(VLOOKUP(J14,Table24581114[],6,FALSE))</f>
        <v>Medium/Clay I Arable</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6.7</v>
      </c>
      <c r="D59" s="76">
        <f>VLOOKUP(E$14,Table24581114[],5,FALSE)</f>
        <v>6.7</v>
      </c>
      <c r="E59" s="76">
        <f>VLOOKUP(F$14,Table24581114[],5,FALSE)</f>
        <v>6.2</v>
      </c>
      <c r="F59" s="76">
        <f>VLOOKUP(G$14,Table24581114[],5,FALSE)</f>
        <v>6.2</v>
      </c>
      <c r="G59" s="76">
        <f>VLOOKUP(H$14,Table24581114[],5,FALSE)</f>
        <v>6.7</v>
      </c>
      <c r="H59" s="76">
        <f>VLOOKUP(I$14,Table24581114[],5,FALSE)</f>
        <v>6.7</v>
      </c>
      <c r="I59" s="76">
        <f>VLOOKUP(J$14,Table24581114[],5,FALSE)</f>
        <v>6.7</v>
      </c>
      <c r="J59" s="76">
        <f>VLOOKUP(K$14,Table24581114[],5,FALSE)</f>
        <v>6.2</v>
      </c>
      <c r="K59" s="76">
        <f>VLOOKUP(L$14,Table24581114[],5,FALSE)</f>
        <v>6.2</v>
      </c>
      <c r="L59" s="76">
        <f>VLOOKUP(M$14,Table24581114[],5,FALSE)</f>
        <v>6.2</v>
      </c>
      <c r="M59" s="76">
        <f>VLOOKUP(N$14,Table24581114[],5,FALSE)</f>
        <v>6.2</v>
      </c>
      <c r="N59" s="76">
        <f>VLOOKUP(O$14,Table24581114[],5,FALSE)</f>
        <v>6.2</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6.5</v>
      </c>
      <c r="C60" s="76">
        <f t="shared" ref="C60:U60" si="14">D10</f>
        <v>6.2</v>
      </c>
      <c r="D60" s="76">
        <f t="shared" si="14"/>
        <v>5.9</v>
      </c>
      <c r="E60" s="76">
        <f t="shared" si="14"/>
        <v>6.2</v>
      </c>
      <c r="F60" s="76">
        <f t="shared" si="14"/>
        <v>6.3</v>
      </c>
      <c r="G60" s="76">
        <f t="shared" si="14"/>
        <v>6.4</v>
      </c>
      <c r="H60" s="76">
        <f t="shared" si="14"/>
        <v>5.8</v>
      </c>
      <c r="I60" s="76">
        <f t="shared" si="14"/>
        <v>6</v>
      </c>
      <c r="J60" s="76">
        <f t="shared" si="14"/>
        <v>6.3</v>
      </c>
      <c r="K60" s="76">
        <f t="shared" si="14"/>
        <v>6.5</v>
      </c>
      <c r="L60" s="76">
        <f t="shared" si="14"/>
        <v>6.1</v>
      </c>
      <c r="M60" s="76">
        <f t="shared" si="14"/>
        <v>6.1</v>
      </c>
      <c r="N60" s="76">
        <f t="shared" si="14"/>
        <v>6.3</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7</v>
      </c>
      <c r="E61" s="76">
        <f t="shared" si="15"/>
        <v>5</v>
      </c>
      <c r="F61" s="76">
        <f t="shared" si="15"/>
        <v>5</v>
      </c>
      <c r="G61" s="76">
        <f t="shared" si="15"/>
        <v>7</v>
      </c>
      <c r="H61" s="76">
        <f t="shared" si="15"/>
        <v>8</v>
      </c>
      <c r="I61" s="76">
        <f t="shared" si="15"/>
        <v>8</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4</v>
      </c>
      <c r="D64" s="77">
        <f t="shared" si="17"/>
        <v>5.5999999999999988</v>
      </c>
      <c r="E64" s="77">
        <f t="shared" si="17"/>
        <v>0</v>
      </c>
      <c r="F64" s="77">
        <f t="shared" si="17"/>
        <v>-0.49999999999999822</v>
      </c>
      <c r="G64" s="77">
        <f t="shared" si="17"/>
        <v>2.0999999999999988</v>
      </c>
      <c r="H64" s="77">
        <f t="shared" si="17"/>
        <v>7.2000000000000028</v>
      </c>
      <c r="I64" s="77">
        <f t="shared" si="17"/>
        <v>5.6000000000000014</v>
      </c>
      <c r="J64" s="77">
        <f t="shared" si="17"/>
        <v>-0.59999999999999787</v>
      </c>
      <c r="K64" s="77">
        <f t="shared" si="17"/>
        <v>-1.7999999999999989</v>
      </c>
      <c r="L64" s="77">
        <f t="shared" si="17"/>
        <v>0.6000000000000032</v>
      </c>
      <c r="M64" s="77">
        <f t="shared" si="17"/>
        <v>0.6000000000000032</v>
      </c>
      <c r="N64" s="77">
        <f t="shared" si="17"/>
        <v>-0.59999999999999787</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-4</v>
      </c>
      <c r="D65" s="77">
        <f t="shared" si="18"/>
        <v>-5.5999999999999988</v>
      </c>
      <c r="E65" s="77">
        <f t="shared" si="18"/>
        <v>0</v>
      </c>
      <c r="F65" s="77">
        <f t="shared" si="18"/>
        <v>0.49999999999999822</v>
      </c>
      <c r="G65" s="77">
        <f t="shared" si="18"/>
        <v>-2.0999999999999988</v>
      </c>
      <c r="H65" s="77">
        <f t="shared" si="18"/>
        <v>-7.2000000000000028</v>
      </c>
      <c r="I65" s="77">
        <f t="shared" si="18"/>
        <v>-5.6000000000000014</v>
      </c>
      <c r="J65" s="77">
        <f t="shared" si="18"/>
        <v>0.59999999999999787</v>
      </c>
      <c r="K65" s="77">
        <f t="shared" si="18"/>
        <v>1.7999999999999989</v>
      </c>
      <c r="L65" s="77">
        <f t="shared" si="18"/>
        <v>-0.6000000000000032</v>
      </c>
      <c r="M65" s="77">
        <f t="shared" si="18"/>
        <v>-0.6000000000000032</v>
      </c>
      <c r="N65" s="77">
        <f t="shared" si="18"/>
        <v>0.59999999999999787</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UNDER</v>
      </c>
      <c r="H66" s="78" t="str">
        <f t="shared" si="19"/>
        <v>UNDER</v>
      </c>
      <c r="I66" s="78" t="str">
        <f t="shared" si="19"/>
        <v>UNDER</v>
      </c>
      <c r="J66" s="78" t="str">
        <f t="shared" si="19"/>
        <v>OVER</v>
      </c>
      <c r="K66" s="78" t="str">
        <f t="shared" si="19"/>
        <v>OVER</v>
      </c>
      <c r="L66" s="78" t="str">
        <f t="shared" si="19"/>
        <v>UNDER</v>
      </c>
      <c r="M66" s="78" t="str">
        <f t="shared" si="19"/>
        <v>UNDER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PAN-017057</v>
      </c>
      <c r="D1" s="141"/>
      <c r="E1" s="93" t="s">
        <v>45</v>
      </c>
      <c r="F1" s="39" t="str">
        <f>'Field data and Waste 1'!F1</f>
        <v>50ha</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Bryn Farm, Ferwig, Cardigan, Ceredigion, SA43 1PL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3</v>
      </c>
      <c r="E8" s="60">
        <f>'Field data and Waste 1'!E8</f>
        <v>4</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0</v>
      </c>
      <c r="F9" s="60" t="str">
        <f>'Field data and Waste 1'!F9</f>
        <v>Moderate</v>
      </c>
      <c r="G9" s="60" t="str">
        <f>'Field data and Waste 1'!G9</f>
        <v>Moderate</v>
      </c>
      <c r="H9" s="60">
        <f>'Field data and Waste 1'!H9</f>
        <v>0</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6.2</v>
      </c>
      <c r="E10" s="60">
        <f>'Field data and Waste 1'!E10</f>
        <v>5.9</v>
      </c>
      <c r="F10" s="60">
        <f>'Field data and Waste 1'!F10</f>
        <v>6.2</v>
      </c>
      <c r="G10" s="60">
        <f>'Field data and Waste 1'!G10</f>
        <v>6.3</v>
      </c>
      <c r="H10" s="60">
        <f>'Field data and Waste 1'!H10</f>
        <v>6.4</v>
      </c>
      <c r="I10" s="60">
        <f>'Field data and Waste 1'!I10</f>
        <v>5.8</v>
      </c>
      <c r="J10" s="60">
        <f>'Field data and Waste 1'!J10</f>
        <v>6</v>
      </c>
      <c r="K10" s="60">
        <f>'Field data and Waste 1'!K10</f>
        <v>6.3</v>
      </c>
      <c r="L10" s="60">
        <f>'Field data and Waste 1'!L10</f>
        <v>6.5</v>
      </c>
      <c r="M10" s="60">
        <f>'Field data and Waste 1'!M10</f>
        <v>6.1</v>
      </c>
      <c r="N10" s="60">
        <f>'Field data and Waste 1'!N10</f>
        <v>6.1</v>
      </c>
      <c r="O10" s="60">
        <f>'Field data and Waste 1'!O10</f>
        <v>6.3</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1</v>
      </c>
      <c r="E11" s="60">
        <f>'Field data and Waste 1'!E11</f>
        <v>3</v>
      </c>
      <c r="F11" s="60">
        <f>'Field data and Waste 1'!F11</f>
        <v>2</v>
      </c>
      <c r="G11" s="60">
        <f>'Field data and Waste 1'!G11</f>
        <v>3</v>
      </c>
      <c r="H11" s="60">
        <f>'Field data and Waste 1'!H11</f>
        <v>4</v>
      </c>
      <c r="I11" s="60">
        <f>'Field data and Waste 1'!I11</f>
        <v>1</v>
      </c>
      <c r="J11" s="60">
        <f>'Field data and Waste 1'!J11</f>
        <v>0</v>
      </c>
      <c r="K11" s="60">
        <f>'Field data and Waste 1'!K11</f>
        <v>3</v>
      </c>
      <c r="L11" s="60">
        <f>'Field data and Waste 1'!L11</f>
        <v>2</v>
      </c>
      <c r="M11" s="60">
        <f>'Field data and Waste 1'!M11</f>
        <v>2</v>
      </c>
      <c r="N11" s="60">
        <f>'Field data and Waste 1'!N11</f>
        <v>2</v>
      </c>
      <c r="O11" s="60">
        <f>'Field data and Waste 1'!O11</f>
        <v>4</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1</v>
      </c>
      <c r="F12" s="60">
        <f>'Field data and Waste 1'!F12</f>
        <v>0</v>
      </c>
      <c r="G12" s="60">
        <f>'Field data and Waste 1'!G12</f>
        <v>2</v>
      </c>
      <c r="H12" s="60">
        <f>'Field data and Waste 1'!H12</f>
        <v>2</v>
      </c>
      <c r="I12" s="60">
        <f>'Field data and Waste 1'!I12</f>
        <v>1</v>
      </c>
      <c r="J12" s="60">
        <f>'Field data and Waste 1'!J12</f>
        <v>1</v>
      </c>
      <c r="K12" s="60">
        <f>'Field data and Waste 1'!K12</f>
        <v>2</v>
      </c>
      <c r="L12" s="60">
        <f>'Field data and Waste 1'!L12</f>
        <v>2</v>
      </c>
      <c r="M12" s="60">
        <f>'Field data and Waste 1'!M12</f>
        <v>2</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0</v>
      </c>
      <c r="F13" s="60">
        <f>'Field data and Waste 1'!F13</f>
        <v>1</v>
      </c>
      <c r="G13" s="60">
        <f>'Field data and Waste 1'!G13</f>
        <v>0</v>
      </c>
      <c r="H13" s="60">
        <f>'Field data and Waste 1'!H13</f>
        <v>1</v>
      </c>
      <c r="I13" s="60">
        <f>'Field data and Waste 1'!I13</f>
        <v>2</v>
      </c>
      <c r="J13" s="60">
        <f>'Field data and Waste 1'!J13</f>
        <v>2</v>
      </c>
      <c r="K13" s="60">
        <f>'Field data and Waste 1'!K13</f>
        <v>2</v>
      </c>
      <c r="L13" s="60">
        <f>'Field data and Waste 1'!L13</f>
        <v>2</v>
      </c>
      <c r="M13" s="60">
        <f>'Field data and Waste 1'!M13</f>
        <v>1</v>
      </c>
      <c r="N13" s="60">
        <f>'Field data and Waste 1'!N13</f>
        <v>1</v>
      </c>
      <c r="O13" s="60">
        <f>'Field data and Waste 1'!O13</f>
        <v>1</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Oats</v>
      </c>
      <c r="F14" s="102" t="str">
        <f>'Field data and Waste 1'!F14</f>
        <v xml:space="preserve">Grass Silage (25% DM) </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7.5</v>
      </c>
      <c r="E15" s="60">
        <f>'Field data and Waste 1'!E15</f>
        <v>7</v>
      </c>
      <c r="F15" s="60">
        <f>'Field data and Waste 1'!F15</f>
        <v>47</v>
      </c>
      <c r="G15" s="60">
        <f>'Field data and Waste 1'!G15</f>
        <v>47</v>
      </c>
      <c r="H15" s="60">
        <f>'Field data and Waste 1'!H15</f>
        <v>6.5</v>
      </c>
      <c r="I15" s="60">
        <f>'Field data and Waste 1'!I15</f>
        <v>6.5</v>
      </c>
      <c r="J15" s="60">
        <f>'Field data and Waste 1'!J15</f>
        <v>6.5</v>
      </c>
      <c r="K15" s="60">
        <f>'Field data and Waste 1'!K15</f>
        <v>47</v>
      </c>
      <c r="L15" s="60">
        <f>'Field data and Waste 1'!L15</f>
        <v>47</v>
      </c>
      <c r="M15" s="60">
        <f>'Field data and Waste 1'!M15</f>
        <v>47</v>
      </c>
      <c r="N15" s="60">
        <f>'Field data and Waste 1'!N15</f>
        <v>47</v>
      </c>
      <c r="O15" s="60">
        <f>'Field data and Waste 1'!O15</f>
        <v>47</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63.75</v>
      </c>
      <c r="E17" s="28">
        <f t="shared" si="0"/>
        <v>63</v>
      </c>
      <c r="F17" s="28">
        <f t="shared" si="0"/>
        <v>79.899999999999991</v>
      </c>
      <c r="G17" s="28">
        <f t="shared" si="0"/>
        <v>79.899999999999991</v>
      </c>
      <c r="H17" s="28">
        <f t="shared" si="0"/>
        <v>55.25</v>
      </c>
      <c r="I17" s="28">
        <f t="shared" si="0"/>
        <v>55.25</v>
      </c>
      <c r="J17" s="28">
        <f t="shared" si="0"/>
        <v>55.25</v>
      </c>
      <c r="K17" s="28">
        <f t="shared" si="0"/>
        <v>79.899999999999991</v>
      </c>
      <c r="L17" s="28">
        <f t="shared" si="0"/>
        <v>79.899999999999991</v>
      </c>
      <c r="M17" s="28">
        <f t="shared" si="0"/>
        <v>79.899999999999991</v>
      </c>
      <c r="N17" s="28">
        <f t="shared" si="0"/>
        <v>79.899999999999991</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-63.75</v>
      </c>
      <c r="E19" s="16">
        <f t="shared" si="1"/>
        <v>-63</v>
      </c>
      <c r="F19" s="16">
        <f t="shared" si="1"/>
        <v>-79.899999999999991</v>
      </c>
      <c r="G19" s="16">
        <f t="shared" si="1"/>
        <v>-79.899999999999991</v>
      </c>
      <c r="H19" s="16">
        <f t="shared" si="1"/>
        <v>-55.25</v>
      </c>
      <c r="I19" s="16">
        <f t="shared" si="1"/>
        <v>-55.25</v>
      </c>
      <c r="J19" s="16">
        <f t="shared" si="1"/>
        <v>-55.25</v>
      </c>
      <c r="K19" s="16">
        <f t="shared" si="1"/>
        <v>-79.899999999999991</v>
      </c>
      <c r="L19" s="16">
        <f t="shared" si="1"/>
        <v>-79.899999999999991</v>
      </c>
      <c r="M19" s="16">
        <f t="shared" si="1"/>
        <v>-79.899999999999991</v>
      </c>
      <c r="N19" s="16">
        <f t="shared" si="1"/>
        <v>-79.899999999999991</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78.75</v>
      </c>
      <c r="E21" s="28">
        <f t="shared" si="2"/>
        <v>115.5</v>
      </c>
      <c r="F21" s="28">
        <f t="shared" si="2"/>
        <v>282</v>
      </c>
      <c r="G21" s="28">
        <f t="shared" si="2"/>
        <v>282</v>
      </c>
      <c r="H21" s="28">
        <f t="shared" si="2"/>
        <v>78</v>
      </c>
      <c r="I21" s="28">
        <f t="shared" si="2"/>
        <v>78</v>
      </c>
      <c r="J21" s="28">
        <f t="shared" si="2"/>
        <v>78</v>
      </c>
      <c r="K21" s="28">
        <f t="shared" si="2"/>
        <v>282</v>
      </c>
      <c r="L21" s="28">
        <f t="shared" si="2"/>
        <v>282</v>
      </c>
      <c r="M21" s="28">
        <f t="shared" si="2"/>
        <v>282</v>
      </c>
      <c r="N21" s="28">
        <f t="shared" si="2"/>
        <v>282</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-78.75</v>
      </c>
      <c r="E23" s="16">
        <f t="shared" si="3"/>
        <v>-115.5</v>
      </c>
      <c r="F23" s="16">
        <f t="shared" si="3"/>
        <v>-282</v>
      </c>
      <c r="G23" s="16">
        <f t="shared" si="3"/>
        <v>-282</v>
      </c>
      <c r="H23" s="16">
        <f t="shared" si="3"/>
        <v>-78</v>
      </c>
      <c r="I23" s="16">
        <f t="shared" si="3"/>
        <v>-78</v>
      </c>
      <c r="J23" s="16">
        <f t="shared" si="3"/>
        <v>-78</v>
      </c>
      <c r="K23" s="16">
        <f t="shared" si="3"/>
        <v>-282</v>
      </c>
      <c r="L23" s="16">
        <f t="shared" si="3"/>
        <v>-282</v>
      </c>
      <c r="M23" s="16">
        <f t="shared" si="3"/>
        <v>-282</v>
      </c>
      <c r="N23" s="16">
        <f t="shared" si="3"/>
        <v>-282</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4</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Arable</v>
      </c>
      <c r="D58" s="13" t="str">
        <f>E16&amp;" I "&amp;(VLOOKUP(E14,Table245810[],6,FALSE))</f>
        <v>Sandy Loam I Arable</v>
      </c>
      <c r="E58" s="13" t="str">
        <f>F16&amp;" I "&amp;(VLOOKUP(F14,Table245810[],6,FALSE))</f>
        <v>Sandy Loam I Grass</v>
      </c>
      <c r="F58" s="13" t="str">
        <f>G16&amp;" I "&amp;(VLOOKUP(G14,Table245810[],6,FALSE))</f>
        <v>Sandy Loam I Grass</v>
      </c>
      <c r="G58" s="13" t="str">
        <f>H16&amp;" I "&amp;(VLOOKUP(H14,Table245810[],6,FALSE))</f>
        <v>Sandy Loam I Arable</v>
      </c>
      <c r="H58" s="13" t="str">
        <f>I16&amp;" I "&amp;(VLOOKUP(I14,Table245810[],6,FALSE))</f>
        <v>Medium/Clay I Arable</v>
      </c>
      <c r="I58" s="13" t="str">
        <f>J16&amp;" I "&amp;(VLOOKUP(J14,Table245810[],6,FALSE))</f>
        <v>Medium/Clay I Arable</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6.7</v>
      </c>
      <c r="D59" s="76">
        <f>VLOOKUP(E$14,Table245810[],5,FALSE)</f>
        <v>6.7</v>
      </c>
      <c r="E59" s="76">
        <f>VLOOKUP(F$14,Table245810[],5,FALSE)</f>
        <v>6.2</v>
      </c>
      <c r="F59" s="76">
        <f>VLOOKUP(G$14,Table245810[],5,FALSE)</f>
        <v>6.2</v>
      </c>
      <c r="G59" s="76">
        <f>VLOOKUP(H$14,Table245810[],5,FALSE)</f>
        <v>6.7</v>
      </c>
      <c r="H59" s="76">
        <f>VLOOKUP(I$14,Table245810[],5,FALSE)</f>
        <v>6.7</v>
      </c>
      <c r="I59" s="76">
        <f>VLOOKUP(J$14,Table245810[],5,FALSE)</f>
        <v>6.7</v>
      </c>
      <c r="J59" s="76">
        <f>VLOOKUP(K$14,Table245810[],5,FALSE)</f>
        <v>6.2</v>
      </c>
      <c r="K59" s="76">
        <f>VLOOKUP(L$14,Table245810[],5,FALSE)</f>
        <v>6.2</v>
      </c>
      <c r="L59" s="76">
        <f>VLOOKUP(M$14,Table245810[],5,FALSE)</f>
        <v>6.2</v>
      </c>
      <c r="M59" s="76">
        <f>VLOOKUP(N$14,Table245810[],5,FALSE)</f>
        <v>6.2</v>
      </c>
      <c r="N59" s="76">
        <f>VLOOKUP(O$14,Table245810[],5,FALSE)</f>
        <v>6.2</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6.5</v>
      </c>
      <c r="C60" s="76">
        <f t="shared" ref="C60:U60" si="14">D10</f>
        <v>6.2</v>
      </c>
      <c r="D60" s="76">
        <f t="shared" si="14"/>
        <v>5.9</v>
      </c>
      <c r="E60" s="76">
        <f t="shared" si="14"/>
        <v>6.2</v>
      </c>
      <c r="F60" s="76">
        <f t="shared" si="14"/>
        <v>6.3</v>
      </c>
      <c r="G60" s="76">
        <f t="shared" si="14"/>
        <v>6.4</v>
      </c>
      <c r="H60" s="76">
        <f t="shared" si="14"/>
        <v>5.8</v>
      </c>
      <c r="I60" s="76">
        <f t="shared" si="14"/>
        <v>6</v>
      </c>
      <c r="J60" s="76">
        <f t="shared" si="14"/>
        <v>6.3</v>
      </c>
      <c r="K60" s="76">
        <f t="shared" si="14"/>
        <v>6.5</v>
      </c>
      <c r="L60" s="76">
        <f t="shared" si="14"/>
        <v>6.1</v>
      </c>
      <c r="M60" s="76">
        <f t="shared" si="14"/>
        <v>6.1</v>
      </c>
      <c r="N60" s="76">
        <f t="shared" si="14"/>
        <v>6.3</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7</v>
      </c>
      <c r="E61" s="76">
        <f t="shared" si="15"/>
        <v>5</v>
      </c>
      <c r="F61" s="76">
        <f t="shared" si="15"/>
        <v>5</v>
      </c>
      <c r="G61" s="76">
        <f t="shared" si="15"/>
        <v>7</v>
      </c>
      <c r="H61" s="76">
        <f t="shared" si="15"/>
        <v>8</v>
      </c>
      <c r="I61" s="76">
        <f t="shared" si="15"/>
        <v>8</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4</v>
      </c>
      <c r="D64" s="77">
        <f t="shared" si="17"/>
        <v>5.5999999999999988</v>
      </c>
      <c r="E64" s="77">
        <f t="shared" si="17"/>
        <v>0</v>
      </c>
      <c r="F64" s="77">
        <f t="shared" si="17"/>
        <v>-0.49999999999999822</v>
      </c>
      <c r="G64" s="77">
        <f t="shared" si="17"/>
        <v>2.0999999999999988</v>
      </c>
      <c r="H64" s="77">
        <f t="shared" si="17"/>
        <v>7.2000000000000028</v>
      </c>
      <c r="I64" s="77">
        <f t="shared" si="17"/>
        <v>5.6000000000000014</v>
      </c>
      <c r="J64" s="77">
        <f t="shared" si="17"/>
        <v>-0.59999999999999787</v>
      </c>
      <c r="K64" s="77">
        <f t="shared" si="17"/>
        <v>-1.7999999999999989</v>
      </c>
      <c r="L64" s="77">
        <f t="shared" si="17"/>
        <v>0.6000000000000032</v>
      </c>
      <c r="M64" s="77">
        <f t="shared" si="17"/>
        <v>0.6000000000000032</v>
      </c>
      <c r="N64" s="77">
        <f t="shared" si="17"/>
        <v>-0.59999999999999787</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-4</v>
      </c>
      <c r="D65" s="77">
        <f t="shared" si="18"/>
        <v>-5.5999999999999988</v>
      </c>
      <c r="E65" s="77">
        <f t="shared" si="18"/>
        <v>0</v>
      </c>
      <c r="F65" s="77">
        <f t="shared" si="18"/>
        <v>0.49999999999999822</v>
      </c>
      <c r="G65" s="77">
        <f t="shared" si="18"/>
        <v>-2.0999999999999988</v>
      </c>
      <c r="H65" s="77">
        <f t="shared" si="18"/>
        <v>-7.2000000000000028</v>
      </c>
      <c r="I65" s="77">
        <f t="shared" si="18"/>
        <v>-5.6000000000000014</v>
      </c>
      <c r="J65" s="77">
        <f t="shared" si="18"/>
        <v>0.59999999999999787</v>
      </c>
      <c r="K65" s="77">
        <f t="shared" si="18"/>
        <v>1.7999999999999989</v>
      </c>
      <c r="L65" s="77">
        <f t="shared" si="18"/>
        <v>-0.6000000000000032</v>
      </c>
      <c r="M65" s="77">
        <f t="shared" si="18"/>
        <v>-0.6000000000000032</v>
      </c>
      <c r="N65" s="77">
        <f t="shared" si="18"/>
        <v>0.59999999999999787</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UNDER</v>
      </c>
      <c r="H66" s="78" t="str">
        <f t="shared" si="19"/>
        <v>UNDER</v>
      </c>
      <c r="I66" s="78" t="str">
        <f t="shared" si="19"/>
        <v>UNDER</v>
      </c>
      <c r="J66" s="78" t="str">
        <f t="shared" si="19"/>
        <v>OVER</v>
      </c>
      <c r="K66" s="78" t="str">
        <f t="shared" si="19"/>
        <v>OVER</v>
      </c>
      <c r="L66" s="78" t="str">
        <f t="shared" si="19"/>
        <v>UNDER</v>
      </c>
      <c r="M66" s="78" t="str">
        <f t="shared" si="19"/>
        <v>UNDER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PAN-017057</v>
      </c>
      <c r="D1" s="141"/>
      <c r="E1" s="93" t="s">
        <v>45</v>
      </c>
      <c r="F1" s="39" t="str">
        <f>'Field data and Waste 1'!F1</f>
        <v>50ha</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Bryn Farm, Ferwig, Cardigan, Ceredigion, SA43 1PL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3</v>
      </c>
      <c r="E8" s="60">
        <f>'Field data and Waste 1'!E8</f>
        <v>4</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0</v>
      </c>
      <c r="F9" s="60" t="str">
        <f>'Field data and Waste 1'!F9</f>
        <v>Moderate</v>
      </c>
      <c r="G9" s="60" t="str">
        <f>'Field data and Waste 1'!G9</f>
        <v>Moderate</v>
      </c>
      <c r="H9" s="60">
        <f>'Field data and Waste 1'!H9</f>
        <v>0</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6.2</v>
      </c>
      <c r="E10" s="60">
        <f>'Field data and Waste 1'!E10</f>
        <v>5.9</v>
      </c>
      <c r="F10" s="60">
        <f>'Field data and Waste 1'!F10</f>
        <v>6.2</v>
      </c>
      <c r="G10" s="60">
        <f>'Field data and Waste 1'!G10</f>
        <v>6.3</v>
      </c>
      <c r="H10" s="60">
        <f>'Field data and Waste 1'!H10</f>
        <v>6.4</v>
      </c>
      <c r="I10" s="60">
        <f>'Field data and Waste 1'!I10</f>
        <v>5.8</v>
      </c>
      <c r="J10" s="60">
        <f>'Field data and Waste 1'!J10</f>
        <v>6</v>
      </c>
      <c r="K10" s="60">
        <f>'Field data and Waste 1'!K10</f>
        <v>6.3</v>
      </c>
      <c r="L10" s="60">
        <f>'Field data and Waste 1'!L10</f>
        <v>6.5</v>
      </c>
      <c r="M10" s="60">
        <f>'Field data and Waste 1'!M10</f>
        <v>6.1</v>
      </c>
      <c r="N10" s="60">
        <f>'Field data and Waste 1'!N10</f>
        <v>6.1</v>
      </c>
      <c r="O10" s="60">
        <f>'Field data and Waste 1'!O10</f>
        <v>6.3</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1</v>
      </c>
      <c r="E11" s="60">
        <f>'Field data and Waste 1'!E11</f>
        <v>3</v>
      </c>
      <c r="F11" s="60">
        <f>'Field data and Waste 1'!F11</f>
        <v>2</v>
      </c>
      <c r="G11" s="60">
        <f>'Field data and Waste 1'!G11</f>
        <v>3</v>
      </c>
      <c r="H11" s="60">
        <f>'Field data and Waste 1'!H11</f>
        <v>4</v>
      </c>
      <c r="I11" s="60">
        <f>'Field data and Waste 1'!I11</f>
        <v>1</v>
      </c>
      <c r="J11" s="60">
        <f>'Field data and Waste 1'!J11</f>
        <v>0</v>
      </c>
      <c r="K11" s="60">
        <f>'Field data and Waste 1'!K11</f>
        <v>3</v>
      </c>
      <c r="L11" s="60">
        <f>'Field data and Waste 1'!L11</f>
        <v>2</v>
      </c>
      <c r="M11" s="60">
        <f>'Field data and Waste 1'!M11</f>
        <v>2</v>
      </c>
      <c r="N11" s="60">
        <f>'Field data and Waste 1'!N11</f>
        <v>2</v>
      </c>
      <c r="O11" s="60">
        <f>'Field data and Waste 1'!O11</f>
        <v>4</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1</v>
      </c>
      <c r="F12" s="60">
        <f>'Field data and Waste 1'!F12</f>
        <v>0</v>
      </c>
      <c r="G12" s="60">
        <f>'Field data and Waste 1'!G12</f>
        <v>2</v>
      </c>
      <c r="H12" s="60">
        <f>'Field data and Waste 1'!H12</f>
        <v>2</v>
      </c>
      <c r="I12" s="60">
        <f>'Field data and Waste 1'!I12</f>
        <v>1</v>
      </c>
      <c r="J12" s="60">
        <f>'Field data and Waste 1'!J12</f>
        <v>1</v>
      </c>
      <c r="K12" s="60">
        <f>'Field data and Waste 1'!K12</f>
        <v>2</v>
      </c>
      <c r="L12" s="60">
        <f>'Field data and Waste 1'!L12</f>
        <v>2</v>
      </c>
      <c r="M12" s="60">
        <f>'Field data and Waste 1'!M12</f>
        <v>2</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0</v>
      </c>
      <c r="F13" s="60">
        <f>'Field data and Waste 1'!F13</f>
        <v>1</v>
      </c>
      <c r="G13" s="60">
        <f>'Field data and Waste 1'!G13</f>
        <v>0</v>
      </c>
      <c r="H13" s="60">
        <f>'Field data and Waste 1'!H13</f>
        <v>1</v>
      </c>
      <c r="I13" s="60">
        <f>'Field data and Waste 1'!I13</f>
        <v>2</v>
      </c>
      <c r="J13" s="60">
        <f>'Field data and Waste 1'!J13</f>
        <v>2</v>
      </c>
      <c r="K13" s="60">
        <f>'Field data and Waste 1'!K13</f>
        <v>2</v>
      </c>
      <c r="L13" s="60">
        <f>'Field data and Waste 1'!L13</f>
        <v>2</v>
      </c>
      <c r="M13" s="60">
        <f>'Field data and Waste 1'!M13</f>
        <v>1</v>
      </c>
      <c r="N13" s="60">
        <f>'Field data and Waste 1'!N13</f>
        <v>1</v>
      </c>
      <c r="O13" s="60">
        <f>'Field data and Waste 1'!O13</f>
        <v>1</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Oats</v>
      </c>
      <c r="F14" s="102" t="str">
        <f>'Field data and Waste 1'!F14</f>
        <v xml:space="preserve">Grass Silage (25% DM) </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7.5</v>
      </c>
      <c r="E15" s="60">
        <f>'Field data and Waste 1'!E15</f>
        <v>7</v>
      </c>
      <c r="F15" s="60">
        <f>'Field data and Waste 1'!F15</f>
        <v>47</v>
      </c>
      <c r="G15" s="60">
        <f>'Field data and Waste 1'!G15</f>
        <v>47</v>
      </c>
      <c r="H15" s="60">
        <f>'Field data and Waste 1'!H15</f>
        <v>6.5</v>
      </c>
      <c r="I15" s="60">
        <f>'Field data and Waste 1'!I15</f>
        <v>6.5</v>
      </c>
      <c r="J15" s="60">
        <f>'Field data and Waste 1'!J15</f>
        <v>6.5</v>
      </c>
      <c r="K15" s="60">
        <f>'Field data and Waste 1'!K15</f>
        <v>47</v>
      </c>
      <c r="L15" s="60">
        <f>'Field data and Waste 1'!L15</f>
        <v>47</v>
      </c>
      <c r="M15" s="60">
        <f>'Field data and Waste 1'!M15</f>
        <v>47</v>
      </c>
      <c r="N15" s="60">
        <f>'Field data and Waste 1'!N15</f>
        <v>47</v>
      </c>
      <c r="O15" s="60">
        <f>'Field data and Waste 1'!O15</f>
        <v>47</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63.75</v>
      </c>
      <c r="E17" s="28">
        <f t="shared" si="0"/>
        <v>63</v>
      </c>
      <c r="F17" s="28">
        <f t="shared" si="0"/>
        <v>79.899999999999991</v>
      </c>
      <c r="G17" s="28">
        <f t="shared" si="0"/>
        <v>79.899999999999991</v>
      </c>
      <c r="H17" s="28">
        <f t="shared" si="0"/>
        <v>55.25</v>
      </c>
      <c r="I17" s="28">
        <f t="shared" si="0"/>
        <v>55.25</v>
      </c>
      <c r="J17" s="28">
        <f t="shared" si="0"/>
        <v>55.25</v>
      </c>
      <c r="K17" s="28">
        <f t="shared" si="0"/>
        <v>79.899999999999991</v>
      </c>
      <c r="L17" s="28">
        <f t="shared" si="0"/>
        <v>79.899999999999991</v>
      </c>
      <c r="M17" s="28">
        <f t="shared" si="0"/>
        <v>79.899999999999991</v>
      </c>
      <c r="N17" s="28">
        <f t="shared" si="0"/>
        <v>79.899999999999991</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-63.75</v>
      </c>
      <c r="E19" s="16">
        <f t="shared" si="1"/>
        <v>-63</v>
      </c>
      <c r="F19" s="16">
        <f t="shared" si="1"/>
        <v>-79.899999999999991</v>
      </c>
      <c r="G19" s="16">
        <f t="shared" si="1"/>
        <v>-79.899999999999991</v>
      </c>
      <c r="H19" s="16">
        <f t="shared" si="1"/>
        <v>-55.25</v>
      </c>
      <c r="I19" s="16">
        <f t="shared" si="1"/>
        <v>-55.25</v>
      </c>
      <c r="J19" s="16">
        <f t="shared" si="1"/>
        <v>-55.25</v>
      </c>
      <c r="K19" s="16">
        <f t="shared" si="1"/>
        <v>-79.899999999999991</v>
      </c>
      <c r="L19" s="16">
        <f t="shared" si="1"/>
        <v>-79.899999999999991</v>
      </c>
      <c r="M19" s="16">
        <f t="shared" si="1"/>
        <v>-79.899999999999991</v>
      </c>
      <c r="N19" s="16">
        <f t="shared" si="1"/>
        <v>-79.899999999999991</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78.75</v>
      </c>
      <c r="E21" s="28">
        <f t="shared" si="2"/>
        <v>115.5</v>
      </c>
      <c r="F21" s="28">
        <f t="shared" si="2"/>
        <v>282</v>
      </c>
      <c r="G21" s="28">
        <f t="shared" si="2"/>
        <v>282</v>
      </c>
      <c r="H21" s="28">
        <f t="shared" si="2"/>
        <v>78</v>
      </c>
      <c r="I21" s="28">
        <f t="shared" si="2"/>
        <v>78</v>
      </c>
      <c r="J21" s="28">
        <f t="shared" si="2"/>
        <v>78</v>
      </c>
      <c r="K21" s="28">
        <f t="shared" si="2"/>
        <v>282</v>
      </c>
      <c r="L21" s="28">
        <f t="shared" si="2"/>
        <v>282</v>
      </c>
      <c r="M21" s="28">
        <f t="shared" si="2"/>
        <v>282</v>
      </c>
      <c r="N21" s="28">
        <f t="shared" si="2"/>
        <v>282</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-78.75</v>
      </c>
      <c r="E23" s="16">
        <f t="shared" si="3"/>
        <v>-115.5</v>
      </c>
      <c r="F23" s="16">
        <f t="shared" si="3"/>
        <v>-282</v>
      </c>
      <c r="G23" s="16">
        <f t="shared" si="3"/>
        <v>-282</v>
      </c>
      <c r="H23" s="16">
        <f t="shared" si="3"/>
        <v>-78</v>
      </c>
      <c r="I23" s="16">
        <f t="shared" si="3"/>
        <v>-78</v>
      </c>
      <c r="J23" s="16">
        <f t="shared" si="3"/>
        <v>-78</v>
      </c>
      <c r="K23" s="16">
        <f t="shared" si="3"/>
        <v>-282</v>
      </c>
      <c r="L23" s="16">
        <f t="shared" si="3"/>
        <v>-282</v>
      </c>
      <c r="M23" s="16">
        <f t="shared" si="3"/>
        <v>-282</v>
      </c>
      <c r="N23" s="16">
        <f t="shared" si="3"/>
        <v>-282</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4</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Arable</v>
      </c>
      <c r="D58" s="13" t="str">
        <f>E16&amp;" I "&amp;(VLOOKUP(E14,Table2458[],6,FALSE))</f>
        <v>Sandy Loam I Arable</v>
      </c>
      <c r="E58" s="13" t="str">
        <f>F16&amp;" I "&amp;(VLOOKUP(F14,Table2458[],6,FALSE))</f>
        <v>Sandy Loam I Grass</v>
      </c>
      <c r="F58" s="13" t="str">
        <f>G16&amp;" I "&amp;(VLOOKUP(G14,Table2458[],6,FALSE))</f>
        <v>Sandy Loam I Grass</v>
      </c>
      <c r="G58" s="13" t="str">
        <f>H16&amp;" I "&amp;(VLOOKUP(H14,Table2458[],6,FALSE))</f>
        <v>Sandy Loam I Arable</v>
      </c>
      <c r="H58" s="13" t="str">
        <f>I16&amp;" I "&amp;(VLOOKUP(I14,Table2458[],6,FALSE))</f>
        <v>Medium/Clay I Arable</v>
      </c>
      <c r="I58" s="13" t="str">
        <f>J16&amp;" I "&amp;(VLOOKUP(J14,Table2458[],6,FALSE))</f>
        <v>Medium/Clay I Arable</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6.7</v>
      </c>
      <c r="D59" s="76">
        <f>VLOOKUP(E$14,Table2458[],5,FALSE)</f>
        <v>6.7</v>
      </c>
      <c r="E59" s="76">
        <f>VLOOKUP(F$14,Table2458[],5,FALSE)</f>
        <v>6.2</v>
      </c>
      <c r="F59" s="76">
        <f>VLOOKUP(G$14,Table2458[],5,FALSE)</f>
        <v>6.2</v>
      </c>
      <c r="G59" s="76">
        <f>VLOOKUP(H$14,Table2458[],5,FALSE)</f>
        <v>6.7</v>
      </c>
      <c r="H59" s="76">
        <f>VLOOKUP(I$14,Table2458[],5,FALSE)</f>
        <v>6.7</v>
      </c>
      <c r="I59" s="76">
        <f>VLOOKUP(J$14,Table2458[],5,FALSE)</f>
        <v>6.7</v>
      </c>
      <c r="J59" s="76">
        <f>VLOOKUP(K$14,Table2458[],5,FALSE)</f>
        <v>6.2</v>
      </c>
      <c r="K59" s="76">
        <f>VLOOKUP(L$14,Table2458[],5,FALSE)</f>
        <v>6.2</v>
      </c>
      <c r="L59" s="76">
        <f>VLOOKUP(M$14,Table2458[],5,FALSE)</f>
        <v>6.2</v>
      </c>
      <c r="M59" s="76">
        <f>VLOOKUP(N$14,Table2458[],5,FALSE)</f>
        <v>6.2</v>
      </c>
      <c r="N59" s="76">
        <f>VLOOKUP(O$14,Table2458[],5,FALSE)</f>
        <v>6.2</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6.5</v>
      </c>
      <c r="C60" s="76">
        <f t="shared" ref="C60:U60" si="14">D10</f>
        <v>6.2</v>
      </c>
      <c r="D60" s="76">
        <f t="shared" si="14"/>
        <v>5.9</v>
      </c>
      <c r="E60" s="76">
        <f t="shared" si="14"/>
        <v>6.2</v>
      </c>
      <c r="F60" s="76">
        <f t="shared" si="14"/>
        <v>6.3</v>
      </c>
      <c r="G60" s="76">
        <f t="shared" si="14"/>
        <v>6.4</v>
      </c>
      <c r="H60" s="76">
        <f t="shared" si="14"/>
        <v>5.8</v>
      </c>
      <c r="I60" s="76">
        <f t="shared" si="14"/>
        <v>6</v>
      </c>
      <c r="J60" s="76">
        <f t="shared" si="14"/>
        <v>6.3</v>
      </c>
      <c r="K60" s="76">
        <f t="shared" si="14"/>
        <v>6.5</v>
      </c>
      <c r="L60" s="76">
        <f t="shared" si="14"/>
        <v>6.1</v>
      </c>
      <c r="M60" s="76">
        <f t="shared" si="14"/>
        <v>6.1</v>
      </c>
      <c r="N60" s="76">
        <f t="shared" si="14"/>
        <v>6.3</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7</v>
      </c>
      <c r="E61" s="76">
        <f t="shared" si="15"/>
        <v>5</v>
      </c>
      <c r="F61" s="76">
        <f t="shared" si="15"/>
        <v>5</v>
      </c>
      <c r="G61" s="76">
        <f t="shared" si="15"/>
        <v>7</v>
      </c>
      <c r="H61" s="76">
        <f t="shared" si="15"/>
        <v>8</v>
      </c>
      <c r="I61" s="76">
        <f t="shared" si="15"/>
        <v>8</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4</v>
      </c>
      <c r="D64" s="77">
        <f t="shared" si="17"/>
        <v>5.5999999999999988</v>
      </c>
      <c r="E64" s="77">
        <f t="shared" si="17"/>
        <v>0</v>
      </c>
      <c r="F64" s="77">
        <f t="shared" si="17"/>
        <v>-0.49999999999999822</v>
      </c>
      <c r="G64" s="77">
        <f t="shared" si="17"/>
        <v>2.0999999999999988</v>
      </c>
      <c r="H64" s="77">
        <f t="shared" si="17"/>
        <v>7.2000000000000028</v>
      </c>
      <c r="I64" s="77">
        <f t="shared" si="17"/>
        <v>5.6000000000000014</v>
      </c>
      <c r="J64" s="77">
        <f t="shared" si="17"/>
        <v>-0.59999999999999787</v>
      </c>
      <c r="K64" s="77">
        <f t="shared" si="17"/>
        <v>-1.7999999999999989</v>
      </c>
      <c r="L64" s="77">
        <f t="shared" si="17"/>
        <v>0.6000000000000032</v>
      </c>
      <c r="M64" s="77">
        <f t="shared" si="17"/>
        <v>0.6000000000000032</v>
      </c>
      <c r="N64" s="77">
        <f t="shared" si="17"/>
        <v>-0.59999999999999787</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-4</v>
      </c>
      <c r="D65" s="77">
        <f t="shared" si="18"/>
        <v>-5.5999999999999988</v>
      </c>
      <c r="E65" s="77">
        <f t="shared" si="18"/>
        <v>0</v>
      </c>
      <c r="F65" s="77">
        <f t="shared" si="18"/>
        <v>0.49999999999999822</v>
      </c>
      <c r="G65" s="77">
        <f t="shared" si="18"/>
        <v>-2.0999999999999988</v>
      </c>
      <c r="H65" s="77">
        <f t="shared" si="18"/>
        <v>-7.2000000000000028</v>
      </c>
      <c r="I65" s="77">
        <f t="shared" si="18"/>
        <v>-5.6000000000000014</v>
      </c>
      <c r="J65" s="77">
        <f t="shared" si="18"/>
        <v>0.59999999999999787</v>
      </c>
      <c r="K65" s="77">
        <f t="shared" si="18"/>
        <v>1.7999999999999989</v>
      </c>
      <c r="L65" s="77">
        <f t="shared" si="18"/>
        <v>-0.6000000000000032</v>
      </c>
      <c r="M65" s="77">
        <f t="shared" si="18"/>
        <v>-0.6000000000000032</v>
      </c>
      <c r="N65" s="77">
        <f t="shared" si="18"/>
        <v>0.59999999999999787</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UNDER</v>
      </c>
      <c r="H66" s="78" t="str">
        <f t="shared" si="19"/>
        <v>UNDER</v>
      </c>
      <c r="I66" s="78" t="str">
        <f t="shared" si="19"/>
        <v>UNDER</v>
      </c>
      <c r="J66" s="78" t="str">
        <f t="shared" si="19"/>
        <v>OVER</v>
      </c>
      <c r="K66" s="78" t="str">
        <f t="shared" si="19"/>
        <v>OVER</v>
      </c>
      <c r="L66" s="78" t="str">
        <f t="shared" si="19"/>
        <v>UNDER</v>
      </c>
      <c r="M66" s="78" t="str">
        <f t="shared" si="19"/>
        <v>UNDER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PAN-017057</v>
      </c>
      <c r="D1" s="141"/>
      <c r="E1" s="93" t="s">
        <v>45</v>
      </c>
      <c r="F1" s="39" t="str">
        <f>'Field data and Waste 1'!F1</f>
        <v>50ha</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Bryn Farm, Ferwig, Cardigan, Ceredigion, SA43 1PL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3</v>
      </c>
      <c r="E8" s="60">
        <f>'Field data and Waste 1'!E8</f>
        <v>4</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0</v>
      </c>
      <c r="F9" s="60" t="str">
        <f>'Field data and Waste 1'!F9</f>
        <v>Moderate</v>
      </c>
      <c r="G9" s="60" t="str">
        <f>'Field data and Waste 1'!G9</f>
        <v>Moderate</v>
      </c>
      <c r="H9" s="60">
        <f>'Field data and Waste 1'!H9</f>
        <v>0</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6.2</v>
      </c>
      <c r="E10" s="60">
        <f>'Field data and Waste 1'!E10</f>
        <v>5.9</v>
      </c>
      <c r="F10" s="60">
        <f>'Field data and Waste 1'!F10</f>
        <v>6.2</v>
      </c>
      <c r="G10" s="60">
        <f>'Field data and Waste 1'!G10</f>
        <v>6.3</v>
      </c>
      <c r="H10" s="60">
        <f>'Field data and Waste 1'!H10</f>
        <v>6.4</v>
      </c>
      <c r="I10" s="60">
        <f>'Field data and Waste 1'!I10</f>
        <v>5.8</v>
      </c>
      <c r="J10" s="60">
        <f>'Field data and Waste 1'!J10</f>
        <v>6</v>
      </c>
      <c r="K10" s="60">
        <f>'Field data and Waste 1'!K10</f>
        <v>6.3</v>
      </c>
      <c r="L10" s="60">
        <f>'Field data and Waste 1'!L10</f>
        <v>6.5</v>
      </c>
      <c r="M10" s="60">
        <f>'Field data and Waste 1'!M10</f>
        <v>6.1</v>
      </c>
      <c r="N10" s="60">
        <f>'Field data and Waste 1'!N10</f>
        <v>6.1</v>
      </c>
      <c r="O10" s="60">
        <f>'Field data and Waste 1'!O10</f>
        <v>6.3</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1</v>
      </c>
      <c r="E11" s="60">
        <f>'Field data and Waste 1'!E11</f>
        <v>3</v>
      </c>
      <c r="F11" s="60">
        <f>'Field data and Waste 1'!F11</f>
        <v>2</v>
      </c>
      <c r="G11" s="60">
        <f>'Field data and Waste 1'!G11</f>
        <v>3</v>
      </c>
      <c r="H11" s="60">
        <f>'Field data and Waste 1'!H11</f>
        <v>4</v>
      </c>
      <c r="I11" s="60">
        <f>'Field data and Waste 1'!I11</f>
        <v>1</v>
      </c>
      <c r="J11" s="60">
        <f>'Field data and Waste 1'!J11</f>
        <v>0</v>
      </c>
      <c r="K11" s="60">
        <f>'Field data and Waste 1'!K11</f>
        <v>3</v>
      </c>
      <c r="L11" s="60">
        <f>'Field data and Waste 1'!L11</f>
        <v>2</v>
      </c>
      <c r="M11" s="60">
        <f>'Field data and Waste 1'!M11</f>
        <v>2</v>
      </c>
      <c r="N11" s="60">
        <f>'Field data and Waste 1'!N11</f>
        <v>2</v>
      </c>
      <c r="O11" s="60">
        <f>'Field data and Waste 1'!O11</f>
        <v>4</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1</v>
      </c>
      <c r="F12" s="60">
        <f>'Field data and Waste 1'!F12</f>
        <v>0</v>
      </c>
      <c r="G12" s="60">
        <f>'Field data and Waste 1'!G12</f>
        <v>2</v>
      </c>
      <c r="H12" s="60">
        <f>'Field data and Waste 1'!H12</f>
        <v>2</v>
      </c>
      <c r="I12" s="60">
        <f>'Field data and Waste 1'!I12</f>
        <v>1</v>
      </c>
      <c r="J12" s="60">
        <f>'Field data and Waste 1'!J12</f>
        <v>1</v>
      </c>
      <c r="K12" s="60">
        <f>'Field data and Waste 1'!K12</f>
        <v>2</v>
      </c>
      <c r="L12" s="60">
        <f>'Field data and Waste 1'!L12</f>
        <v>2</v>
      </c>
      <c r="M12" s="60">
        <f>'Field data and Waste 1'!M12</f>
        <v>2</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0</v>
      </c>
      <c r="F13" s="60">
        <f>'Field data and Waste 1'!F13</f>
        <v>1</v>
      </c>
      <c r="G13" s="60">
        <f>'Field data and Waste 1'!G13</f>
        <v>0</v>
      </c>
      <c r="H13" s="60">
        <f>'Field data and Waste 1'!H13</f>
        <v>1</v>
      </c>
      <c r="I13" s="60">
        <f>'Field data and Waste 1'!I13</f>
        <v>2</v>
      </c>
      <c r="J13" s="60">
        <f>'Field data and Waste 1'!J13</f>
        <v>2</v>
      </c>
      <c r="K13" s="60">
        <f>'Field data and Waste 1'!K13</f>
        <v>2</v>
      </c>
      <c r="L13" s="60">
        <f>'Field data and Waste 1'!L13</f>
        <v>2</v>
      </c>
      <c r="M13" s="60">
        <f>'Field data and Waste 1'!M13</f>
        <v>1</v>
      </c>
      <c r="N13" s="60">
        <f>'Field data and Waste 1'!N13</f>
        <v>1</v>
      </c>
      <c r="O13" s="60">
        <f>'Field data and Waste 1'!O13</f>
        <v>1</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Oats</v>
      </c>
      <c r="F14" s="102" t="str">
        <f>'Field data and Waste 1'!F14</f>
        <v xml:space="preserve">Grass Silage (25% DM) </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7.5</v>
      </c>
      <c r="E15" s="60">
        <f>'Field data and Waste 1'!E15</f>
        <v>7</v>
      </c>
      <c r="F15" s="60">
        <f>'Field data and Waste 1'!F15</f>
        <v>47</v>
      </c>
      <c r="G15" s="60">
        <f>'Field data and Waste 1'!G15</f>
        <v>47</v>
      </c>
      <c r="H15" s="60">
        <f>'Field data and Waste 1'!H15</f>
        <v>6.5</v>
      </c>
      <c r="I15" s="60">
        <f>'Field data and Waste 1'!I15</f>
        <v>6.5</v>
      </c>
      <c r="J15" s="60">
        <f>'Field data and Waste 1'!J15</f>
        <v>6.5</v>
      </c>
      <c r="K15" s="60">
        <f>'Field data and Waste 1'!K15</f>
        <v>47</v>
      </c>
      <c r="L15" s="60">
        <f>'Field data and Waste 1'!L15</f>
        <v>47</v>
      </c>
      <c r="M15" s="60">
        <f>'Field data and Waste 1'!M15</f>
        <v>47</v>
      </c>
      <c r="N15" s="60">
        <f>'Field data and Waste 1'!N15</f>
        <v>47</v>
      </c>
      <c r="O15" s="60">
        <f>'Field data and Waste 1'!O15</f>
        <v>47</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63.75</v>
      </c>
      <c r="E17" s="28">
        <f t="shared" si="0"/>
        <v>63</v>
      </c>
      <c r="F17" s="28">
        <f t="shared" si="0"/>
        <v>79.899999999999991</v>
      </c>
      <c r="G17" s="28">
        <f t="shared" si="0"/>
        <v>79.899999999999991</v>
      </c>
      <c r="H17" s="28">
        <f t="shared" si="0"/>
        <v>55.25</v>
      </c>
      <c r="I17" s="28">
        <f t="shared" si="0"/>
        <v>55.25</v>
      </c>
      <c r="J17" s="28">
        <f t="shared" si="0"/>
        <v>55.25</v>
      </c>
      <c r="K17" s="28">
        <f t="shared" si="0"/>
        <v>79.899999999999991</v>
      </c>
      <c r="L17" s="28">
        <f t="shared" si="0"/>
        <v>79.899999999999991</v>
      </c>
      <c r="M17" s="28">
        <f t="shared" si="0"/>
        <v>79.899999999999991</v>
      </c>
      <c r="N17" s="28">
        <f t="shared" si="0"/>
        <v>79.899999999999991</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-63.75</v>
      </c>
      <c r="E19" s="16">
        <f t="shared" si="1"/>
        <v>-63</v>
      </c>
      <c r="F19" s="16">
        <f t="shared" si="1"/>
        <v>-79.899999999999991</v>
      </c>
      <c r="G19" s="16">
        <f t="shared" si="1"/>
        <v>-79.899999999999991</v>
      </c>
      <c r="H19" s="16">
        <f t="shared" si="1"/>
        <v>-55.25</v>
      </c>
      <c r="I19" s="16">
        <f t="shared" si="1"/>
        <v>-55.25</v>
      </c>
      <c r="J19" s="16">
        <f t="shared" si="1"/>
        <v>-55.25</v>
      </c>
      <c r="K19" s="16">
        <f t="shared" si="1"/>
        <v>-79.899999999999991</v>
      </c>
      <c r="L19" s="16">
        <f t="shared" si="1"/>
        <v>-79.899999999999991</v>
      </c>
      <c r="M19" s="16">
        <f t="shared" si="1"/>
        <v>-79.899999999999991</v>
      </c>
      <c r="N19" s="16">
        <f t="shared" si="1"/>
        <v>-79.899999999999991</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78.75</v>
      </c>
      <c r="E21" s="28">
        <f t="shared" si="2"/>
        <v>115.5</v>
      </c>
      <c r="F21" s="28">
        <f t="shared" si="2"/>
        <v>282</v>
      </c>
      <c r="G21" s="28">
        <f t="shared" si="2"/>
        <v>282</v>
      </c>
      <c r="H21" s="28">
        <f t="shared" si="2"/>
        <v>78</v>
      </c>
      <c r="I21" s="28">
        <f t="shared" si="2"/>
        <v>78</v>
      </c>
      <c r="J21" s="28">
        <f t="shared" si="2"/>
        <v>78</v>
      </c>
      <c r="K21" s="28">
        <f t="shared" si="2"/>
        <v>282</v>
      </c>
      <c r="L21" s="28">
        <f t="shared" si="2"/>
        <v>282</v>
      </c>
      <c r="M21" s="28">
        <f t="shared" si="2"/>
        <v>282</v>
      </c>
      <c r="N21" s="28">
        <f t="shared" si="2"/>
        <v>282</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-78.75</v>
      </c>
      <c r="E23" s="16">
        <f t="shared" si="3"/>
        <v>-115.5</v>
      </c>
      <c r="F23" s="16">
        <f t="shared" si="3"/>
        <v>-282</v>
      </c>
      <c r="G23" s="16">
        <f t="shared" si="3"/>
        <v>-282</v>
      </c>
      <c r="H23" s="16">
        <f t="shared" si="3"/>
        <v>-78</v>
      </c>
      <c r="I23" s="16">
        <f t="shared" si="3"/>
        <v>-78</v>
      </c>
      <c r="J23" s="16">
        <f t="shared" si="3"/>
        <v>-78</v>
      </c>
      <c r="K23" s="16">
        <f t="shared" si="3"/>
        <v>-282</v>
      </c>
      <c r="L23" s="16">
        <f t="shared" si="3"/>
        <v>-282</v>
      </c>
      <c r="M23" s="16">
        <f t="shared" si="3"/>
        <v>-282</v>
      </c>
      <c r="N23" s="16">
        <f t="shared" si="3"/>
        <v>-282</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4</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Arable</v>
      </c>
      <c r="D58" s="13" t="str">
        <f>E16&amp;" I "&amp;(VLOOKUP(E14,Table24581113[],6,FALSE))</f>
        <v>Sandy Loam I Arable</v>
      </c>
      <c r="E58" s="13" t="str">
        <f>F16&amp;" I "&amp;(VLOOKUP(F14,Table24581113[],6,FALSE))</f>
        <v>Sandy Loam I Grass</v>
      </c>
      <c r="F58" s="13" t="str">
        <f>G16&amp;" I "&amp;(VLOOKUP(G14,Table24581113[],6,FALSE))</f>
        <v>Sandy Loam I Grass</v>
      </c>
      <c r="G58" s="13" t="str">
        <f>H16&amp;" I "&amp;(VLOOKUP(H14,Table24581113[],6,FALSE))</f>
        <v>Sandy Loam I Arable</v>
      </c>
      <c r="H58" s="13" t="str">
        <f>I16&amp;" I "&amp;(VLOOKUP(I14,Table24581113[],6,FALSE))</f>
        <v>Medium/Clay I Arable</v>
      </c>
      <c r="I58" s="13" t="str">
        <f>J16&amp;" I "&amp;(VLOOKUP(J14,Table24581113[],6,FALSE))</f>
        <v>Medium/Clay I Arable</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6.7</v>
      </c>
      <c r="D59" s="76">
        <f>VLOOKUP(E$14,Table24581113[],5,FALSE)</f>
        <v>6.7</v>
      </c>
      <c r="E59" s="76">
        <f>VLOOKUP(F$14,Table24581113[],5,FALSE)</f>
        <v>6.2</v>
      </c>
      <c r="F59" s="76">
        <f>VLOOKUP(G$14,Table24581113[],5,FALSE)</f>
        <v>6.2</v>
      </c>
      <c r="G59" s="76">
        <f>VLOOKUP(H$14,Table24581113[],5,FALSE)</f>
        <v>6.7</v>
      </c>
      <c r="H59" s="76">
        <f>VLOOKUP(I$14,Table24581113[],5,FALSE)</f>
        <v>6.7</v>
      </c>
      <c r="I59" s="76">
        <f>VLOOKUP(J$14,Table24581113[],5,FALSE)</f>
        <v>6.7</v>
      </c>
      <c r="J59" s="76">
        <f>VLOOKUP(K$14,Table24581113[],5,FALSE)</f>
        <v>6.2</v>
      </c>
      <c r="K59" s="76">
        <f>VLOOKUP(L$14,Table24581113[],5,FALSE)</f>
        <v>6.2</v>
      </c>
      <c r="L59" s="76">
        <f>VLOOKUP(M$14,Table24581113[],5,FALSE)</f>
        <v>6.2</v>
      </c>
      <c r="M59" s="76">
        <f>VLOOKUP(N$14,Table24581113[],5,FALSE)</f>
        <v>6.2</v>
      </c>
      <c r="N59" s="76">
        <f>VLOOKUP(O$14,Table24581113[],5,FALSE)</f>
        <v>6.2</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6.5</v>
      </c>
      <c r="C60" s="76">
        <f t="shared" ref="C60:U60" si="14">D10</f>
        <v>6.2</v>
      </c>
      <c r="D60" s="76">
        <f t="shared" si="14"/>
        <v>5.9</v>
      </c>
      <c r="E60" s="76">
        <f t="shared" si="14"/>
        <v>6.2</v>
      </c>
      <c r="F60" s="76">
        <f t="shared" si="14"/>
        <v>6.3</v>
      </c>
      <c r="G60" s="76">
        <f t="shared" si="14"/>
        <v>6.4</v>
      </c>
      <c r="H60" s="76">
        <f t="shared" si="14"/>
        <v>5.8</v>
      </c>
      <c r="I60" s="76">
        <f t="shared" si="14"/>
        <v>6</v>
      </c>
      <c r="J60" s="76">
        <f t="shared" si="14"/>
        <v>6.3</v>
      </c>
      <c r="K60" s="76">
        <f t="shared" si="14"/>
        <v>6.5</v>
      </c>
      <c r="L60" s="76">
        <f t="shared" si="14"/>
        <v>6.1</v>
      </c>
      <c r="M60" s="76">
        <f t="shared" si="14"/>
        <v>6.1</v>
      </c>
      <c r="N60" s="76">
        <f t="shared" si="14"/>
        <v>6.3</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7</v>
      </c>
      <c r="E61" s="76">
        <f t="shared" si="15"/>
        <v>5</v>
      </c>
      <c r="F61" s="76">
        <f t="shared" si="15"/>
        <v>5</v>
      </c>
      <c r="G61" s="76">
        <f t="shared" si="15"/>
        <v>7</v>
      </c>
      <c r="H61" s="76">
        <f t="shared" si="15"/>
        <v>8</v>
      </c>
      <c r="I61" s="76">
        <f t="shared" si="15"/>
        <v>8</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4</v>
      </c>
      <c r="D64" s="77">
        <f t="shared" si="17"/>
        <v>5.5999999999999988</v>
      </c>
      <c r="E64" s="77">
        <f t="shared" si="17"/>
        <v>0</v>
      </c>
      <c r="F64" s="77">
        <f t="shared" si="17"/>
        <v>-0.49999999999999822</v>
      </c>
      <c r="G64" s="77">
        <f t="shared" si="17"/>
        <v>2.0999999999999988</v>
      </c>
      <c r="H64" s="77">
        <f t="shared" si="17"/>
        <v>7.2000000000000028</v>
      </c>
      <c r="I64" s="77">
        <f t="shared" si="17"/>
        <v>5.6000000000000014</v>
      </c>
      <c r="J64" s="77">
        <f t="shared" si="17"/>
        <v>-0.59999999999999787</v>
      </c>
      <c r="K64" s="77">
        <f t="shared" si="17"/>
        <v>-1.7999999999999989</v>
      </c>
      <c r="L64" s="77">
        <f t="shared" si="17"/>
        <v>0.6000000000000032</v>
      </c>
      <c r="M64" s="77">
        <f t="shared" si="17"/>
        <v>0.6000000000000032</v>
      </c>
      <c r="N64" s="77">
        <f t="shared" si="17"/>
        <v>-0.59999999999999787</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-4</v>
      </c>
      <c r="D65" s="77">
        <f t="shared" si="18"/>
        <v>-5.5999999999999988</v>
      </c>
      <c r="E65" s="77">
        <f t="shared" si="18"/>
        <v>0</v>
      </c>
      <c r="F65" s="77">
        <f t="shared" si="18"/>
        <v>0.49999999999999822</v>
      </c>
      <c r="G65" s="77">
        <f t="shared" si="18"/>
        <v>-2.0999999999999988</v>
      </c>
      <c r="H65" s="77">
        <f t="shared" si="18"/>
        <v>-7.2000000000000028</v>
      </c>
      <c r="I65" s="77">
        <f t="shared" si="18"/>
        <v>-5.6000000000000014</v>
      </c>
      <c r="J65" s="77">
        <f t="shared" si="18"/>
        <v>0.59999999999999787</v>
      </c>
      <c r="K65" s="77">
        <f t="shared" si="18"/>
        <v>1.7999999999999989</v>
      </c>
      <c r="L65" s="77">
        <f t="shared" si="18"/>
        <v>-0.6000000000000032</v>
      </c>
      <c r="M65" s="77">
        <f t="shared" si="18"/>
        <v>-0.6000000000000032</v>
      </c>
      <c r="N65" s="77">
        <f t="shared" si="18"/>
        <v>0.59999999999999787</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UNDER</v>
      </c>
      <c r="H66" s="78" t="str">
        <f t="shared" si="19"/>
        <v>UNDER</v>
      </c>
      <c r="I66" s="78" t="str">
        <f t="shared" si="19"/>
        <v>UNDER</v>
      </c>
      <c r="J66" s="78" t="str">
        <f t="shared" si="19"/>
        <v>OVER</v>
      </c>
      <c r="K66" s="78" t="str">
        <f t="shared" si="19"/>
        <v>OVER</v>
      </c>
      <c r="L66" s="78" t="str">
        <f t="shared" si="19"/>
        <v>UNDER</v>
      </c>
      <c r="M66" s="78" t="str">
        <f t="shared" si="19"/>
        <v>UNDER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PAN-017057</v>
      </c>
      <c r="D1" s="141"/>
      <c r="E1" s="93" t="s">
        <v>45</v>
      </c>
      <c r="F1" s="39" t="str">
        <f>'Field data and Waste 1'!F1</f>
        <v>50ha</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Bryn Farm, Ferwig, Cardigan, Ceredigion, SA43 1PL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3</v>
      </c>
      <c r="E8" s="60">
        <f>'Field data and Waste 1'!E8</f>
        <v>4</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0</v>
      </c>
      <c r="F9" s="60" t="str">
        <f>'Field data and Waste 1'!F9</f>
        <v>Moderate</v>
      </c>
      <c r="G9" s="60" t="str">
        <f>'Field data and Waste 1'!G9</f>
        <v>Moderate</v>
      </c>
      <c r="H9" s="60">
        <f>'Field data and Waste 1'!H9</f>
        <v>0</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6.2</v>
      </c>
      <c r="E10" s="60">
        <f>'Field data and Waste 1'!E10</f>
        <v>5.9</v>
      </c>
      <c r="F10" s="60">
        <f>'Field data and Waste 1'!F10</f>
        <v>6.2</v>
      </c>
      <c r="G10" s="60">
        <f>'Field data and Waste 1'!G10</f>
        <v>6.3</v>
      </c>
      <c r="H10" s="60">
        <f>'Field data and Waste 1'!H10</f>
        <v>6.4</v>
      </c>
      <c r="I10" s="60">
        <f>'Field data and Waste 1'!I10</f>
        <v>5.8</v>
      </c>
      <c r="J10" s="60">
        <f>'Field data and Waste 1'!J10</f>
        <v>6</v>
      </c>
      <c r="K10" s="60">
        <f>'Field data and Waste 1'!K10</f>
        <v>6.3</v>
      </c>
      <c r="L10" s="60">
        <f>'Field data and Waste 1'!L10</f>
        <v>6.5</v>
      </c>
      <c r="M10" s="60">
        <f>'Field data and Waste 1'!M10</f>
        <v>6.1</v>
      </c>
      <c r="N10" s="60">
        <f>'Field data and Waste 1'!N10</f>
        <v>6.1</v>
      </c>
      <c r="O10" s="60">
        <f>'Field data and Waste 1'!O10</f>
        <v>6.3</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1</v>
      </c>
      <c r="E11" s="60">
        <f>'Field data and Waste 1'!E11</f>
        <v>3</v>
      </c>
      <c r="F11" s="60">
        <f>'Field data and Waste 1'!F11</f>
        <v>2</v>
      </c>
      <c r="G11" s="60">
        <f>'Field data and Waste 1'!G11</f>
        <v>3</v>
      </c>
      <c r="H11" s="60">
        <f>'Field data and Waste 1'!H11</f>
        <v>4</v>
      </c>
      <c r="I11" s="60">
        <f>'Field data and Waste 1'!I11</f>
        <v>1</v>
      </c>
      <c r="J11" s="60">
        <f>'Field data and Waste 1'!J11</f>
        <v>0</v>
      </c>
      <c r="K11" s="60">
        <f>'Field data and Waste 1'!K11</f>
        <v>3</v>
      </c>
      <c r="L11" s="60">
        <f>'Field data and Waste 1'!L11</f>
        <v>2</v>
      </c>
      <c r="M11" s="60">
        <f>'Field data and Waste 1'!M11</f>
        <v>2</v>
      </c>
      <c r="N11" s="60">
        <f>'Field data and Waste 1'!N11</f>
        <v>2</v>
      </c>
      <c r="O11" s="60">
        <f>'Field data and Waste 1'!O11</f>
        <v>4</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1</v>
      </c>
      <c r="F12" s="60">
        <f>'Field data and Waste 1'!F12</f>
        <v>0</v>
      </c>
      <c r="G12" s="60">
        <f>'Field data and Waste 1'!G12</f>
        <v>2</v>
      </c>
      <c r="H12" s="60">
        <f>'Field data and Waste 1'!H12</f>
        <v>2</v>
      </c>
      <c r="I12" s="60">
        <f>'Field data and Waste 1'!I12</f>
        <v>1</v>
      </c>
      <c r="J12" s="60">
        <f>'Field data and Waste 1'!J12</f>
        <v>1</v>
      </c>
      <c r="K12" s="60">
        <f>'Field data and Waste 1'!K12</f>
        <v>2</v>
      </c>
      <c r="L12" s="60">
        <f>'Field data and Waste 1'!L12</f>
        <v>2</v>
      </c>
      <c r="M12" s="60">
        <f>'Field data and Waste 1'!M12</f>
        <v>2</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0</v>
      </c>
      <c r="F13" s="60">
        <f>'Field data and Waste 1'!F13</f>
        <v>1</v>
      </c>
      <c r="G13" s="60">
        <f>'Field data and Waste 1'!G13</f>
        <v>0</v>
      </c>
      <c r="H13" s="60">
        <f>'Field data and Waste 1'!H13</f>
        <v>1</v>
      </c>
      <c r="I13" s="60">
        <f>'Field data and Waste 1'!I13</f>
        <v>2</v>
      </c>
      <c r="J13" s="60">
        <f>'Field data and Waste 1'!J13</f>
        <v>2</v>
      </c>
      <c r="K13" s="60">
        <f>'Field data and Waste 1'!K13</f>
        <v>2</v>
      </c>
      <c r="L13" s="60">
        <f>'Field data and Waste 1'!L13</f>
        <v>2</v>
      </c>
      <c r="M13" s="60">
        <f>'Field data and Waste 1'!M13</f>
        <v>1</v>
      </c>
      <c r="N13" s="60">
        <f>'Field data and Waste 1'!N13</f>
        <v>1</v>
      </c>
      <c r="O13" s="60">
        <f>'Field data and Waste 1'!O13</f>
        <v>1</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Oats</v>
      </c>
      <c r="F14" s="102" t="str">
        <f>'Field data and Waste 1'!F14</f>
        <v xml:space="preserve">Grass Silage (25% DM) </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7.5</v>
      </c>
      <c r="E15" s="60">
        <f>'Field data and Waste 1'!E15</f>
        <v>7</v>
      </c>
      <c r="F15" s="60">
        <f>'Field data and Waste 1'!F15</f>
        <v>47</v>
      </c>
      <c r="G15" s="60">
        <f>'Field data and Waste 1'!G15</f>
        <v>47</v>
      </c>
      <c r="H15" s="60">
        <f>'Field data and Waste 1'!H15</f>
        <v>6.5</v>
      </c>
      <c r="I15" s="60">
        <f>'Field data and Waste 1'!I15</f>
        <v>6.5</v>
      </c>
      <c r="J15" s="60">
        <f>'Field data and Waste 1'!J15</f>
        <v>6.5</v>
      </c>
      <c r="K15" s="60">
        <f>'Field data and Waste 1'!K15</f>
        <v>47</v>
      </c>
      <c r="L15" s="60">
        <f>'Field data and Waste 1'!L15</f>
        <v>47</v>
      </c>
      <c r="M15" s="60">
        <f>'Field data and Waste 1'!M15</f>
        <v>47</v>
      </c>
      <c r="N15" s="60">
        <f>'Field data and Waste 1'!N15</f>
        <v>47</v>
      </c>
      <c r="O15" s="60">
        <f>'Field data and Waste 1'!O15</f>
        <v>47</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63.75</v>
      </c>
      <c r="E17" s="28">
        <f t="shared" si="0"/>
        <v>63</v>
      </c>
      <c r="F17" s="28">
        <f t="shared" si="0"/>
        <v>79.899999999999991</v>
      </c>
      <c r="G17" s="28">
        <f t="shared" si="0"/>
        <v>79.899999999999991</v>
      </c>
      <c r="H17" s="28">
        <f t="shared" si="0"/>
        <v>55.25</v>
      </c>
      <c r="I17" s="28">
        <f t="shared" si="0"/>
        <v>55.25</v>
      </c>
      <c r="J17" s="28">
        <f t="shared" si="0"/>
        <v>55.25</v>
      </c>
      <c r="K17" s="28">
        <f t="shared" si="0"/>
        <v>79.899999999999991</v>
      </c>
      <c r="L17" s="28">
        <f t="shared" si="0"/>
        <v>79.899999999999991</v>
      </c>
      <c r="M17" s="28">
        <f t="shared" si="0"/>
        <v>79.899999999999991</v>
      </c>
      <c r="N17" s="28">
        <f t="shared" si="0"/>
        <v>79.899999999999991</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-63.75</v>
      </c>
      <c r="E19" s="16">
        <f t="shared" si="1"/>
        <v>-63</v>
      </c>
      <c r="F19" s="16">
        <f t="shared" si="1"/>
        <v>-79.899999999999991</v>
      </c>
      <c r="G19" s="16">
        <f t="shared" si="1"/>
        <v>-79.899999999999991</v>
      </c>
      <c r="H19" s="16">
        <f t="shared" si="1"/>
        <v>-55.25</v>
      </c>
      <c r="I19" s="16">
        <f t="shared" si="1"/>
        <v>-55.25</v>
      </c>
      <c r="J19" s="16">
        <f t="shared" si="1"/>
        <v>-55.25</v>
      </c>
      <c r="K19" s="16">
        <f t="shared" si="1"/>
        <v>-79.899999999999991</v>
      </c>
      <c r="L19" s="16">
        <f t="shared" si="1"/>
        <v>-79.899999999999991</v>
      </c>
      <c r="M19" s="16">
        <f t="shared" si="1"/>
        <v>-79.899999999999991</v>
      </c>
      <c r="N19" s="16">
        <f t="shared" si="1"/>
        <v>-79.899999999999991</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78.75</v>
      </c>
      <c r="E21" s="28">
        <f t="shared" si="2"/>
        <v>115.5</v>
      </c>
      <c r="F21" s="28">
        <f t="shared" si="2"/>
        <v>282</v>
      </c>
      <c r="G21" s="28">
        <f t="shared" si="2"/>
        <v>282</v>
      </c>
      <c r="H21" s="28">
        <f t="shared" si="2"/>
        <v>78</v>
      </c>
      <c r="I21" s="28">
        <f t="shared" si="2"/>
        <v>78</v>
      </c>
      <c r="J21" s="28">
        <f t="shared" si="2"/>
        <v>78</v>
      </c>
      <c r="K21" s="28">
        <f t="shared" si="2"/>
        <v>282</v>
      </c>
      <c r="L21" s="28">
        <f t="shared" si="2"/>
        <v>282</v>
      </c>
      <c r="M21" s="28">
        <f t="shared" si="2"/>
        <v>282</v>
      </c>
      <c r="N21" s="28">
        <f t="shared" si="2"/>
        <v>282</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-78.75</v>
      </c>
      <c r="E23" s="16">
        <f t="shared" si="3"/>
        <v>-115.5</v>
      </c>
      <c r="F23" s="16">
        <f t="shared" si="3"/>
        <v>-282</v>
      </c>
      <c r="G23" s="16">
        <f t="shared" si="3"/>
        <v>-282</v>
      </c>
      <c r="H23" s="16">
        <f t="shared" si="3"/>
        <v>-78</v>
      </c>
      <c r="I23" s="16">
        <f t="shared" si="3"/>
        <v>-78</v>
      </c>
      <c r="J23" s="16">
        <f t="shared" si="3"/>
        <v>-78</v>
      </c>
      <c r="K23" s="16">
        <f t="shared" si="3"/>
        <v>-282</v>
      </c>
      <c r="L23" s="16">
        <f t="shared" si="3"/>
        <v>-282</v>
      </c>
      <c r="M23" s="16">
        <f t="shared" si="3"/>
        <v>-282</v>
      </c>
      <c r="N23" s="16">
        <f t="shared" si="3"/>
        <v>-282</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4</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Arable</v>
      </c>
      <c r="D58" s="13" t="str">
        <f>E16&amp;" I "&amp;(VLOOKUP(E14,Table24567[],6,FALSE))</f>
        <v>Sandy Loam I Arable</v>
      </c>
      <c r="E58" s="13" t="str">
        <f>F16&amp;" I "&amp;(VLOOKUP(F14,Table24567[],6,FALSE))</f>
        <v>Sandy Loam I Grass</v>
      </c>
      <c r="F58" s="13" t="str">
        <f>G16&amp;" I "&amp;(VLOOKUP(G14,Table24567[],6,FALSE))</f>
        <v>Sandy Loam I Grass</v>
      </c>
      <c r="G58" s="13" t="str">
        <f>H16&amp;" I "&amp;(VLOOKUP(H14,Table24567[],6,FALSE))</f>
        <v>Sandy Loam I Arable</v>
      </c>
      <c r="H58" s="13" t="str">
        <f>I16&amp;" I "&amp;(VLOOKUP(I14,Table24567[],6,FALSE))</f>
        <v>Medium/Clay I Arable</v>
      </c>
      <c r="I58" s="13" t="str">
        <f>J16&amp;" I "&amp;(VLOOKUP(J14,Table24567[],6,FALSE))</f>
        <v>Medium/Clay I Arable</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6.7</v>
      </c>
      <c r="D59" s="76">
        <f>VLOOKUP(E$14,Table24567[],5,FALSE)</f>
        <v>6.7</v>
      </c>
      <c r="E59" s="76">
        <f>VLOOKUP(F$14,Table24567[],5,FALSE)</f>
        <v>6.2</v>
      </c>
      <c r="F59" s="76">
        <f>VLOOKUP(G$14,Table24567[],5,FALSE)</f>
        <v>6.2</v>
      </c>
      <c r="G59" s="76">
        <f>VLOOKUP(H$14,Table24567[],5,FALSE)</f>
        <v>6.7</v>
      </c>
      <c r="H59" s="76">
        <f>VLOOKUP(I$14,Table24567[],5,FALSE)</f>
        <v>6.7</v>
      </c>
      <c r="I59" s="76">
        <f>VLOOKUP(J$14,Table24567[],5,FALSE)</f>
        <v>6.7</v>
      </c>
      <c r="J59" s="76">
        <f>VLOOKUP(K$14,Table24567[],5,FALSE)</f>
        <v>6.2</v>
      </c>
      <c r="K59" s="76">
        <f>VLOOKUP(L$14,Table24567[],5,FALSE)</f>
        <v>6.2</v>
      </c>
      <c r="L59" s="76">
        <f>VLOOKUP(M$14,Table24567[],5,FALSE)</f>
        <v>6.2</v>
      </c>
      <c r="M59" s="76">
        <f>VLOOKUP(N$14,Table24567[],5,FALSE)</f>
        <v>6.2</v>
      </c>
      <c r="N59" s="76">
        <f>VLOOKUP(O$14,Table24567[],5,FALSE)</f>
        <v>6.2</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6.5</v>
      </c>
      <c r="C60" s="76">
        <f t="shared" ref="C60:U60" si="14">D10</f>
        <v>6.2</v>
      </c>
      <c r="D60" s="76">
        <f t="shared" si="14"/>
        <v>5.9</v>
      </c>
      <c r="E60" s="76">
        <f t="shared" si="14"/>
        <v>6.2</v>
      </c>
      <c r="F60" s="76">
        <f t="shared" si="14"/>
        <v>6.3</v>
      </c>
      <c r="G60" s="76">
        <f t="shared" si="14"/>
        <v>6.4</v>
      </c>
      <c r="H60" s="76">
        <f t="shared" si="14"/>
        <v>5.8</v>
      </c>
      <c r="I60" s="76">
        <f t="shared" si="14"/>
        <v>6</v>
      </c>
      <c r="J60" s="76">
        <f t="shared" si="14"/>
        <v>6.3</v>
      </c>
      <c r="K60" s="76">
        <f t="shared" si="14"/>
        <v>6.5</v>
      </c>
      <c r="L60" s="76">
        <f t="shared" si="14"/>
        <v>6.1</v>
      </c>
      <c r="M60" s="76">
        <f t="shared" si="14"/>
        <v>6.1</v>
      </c>
      <c r="N60" s="76">
        <f t="shared" si="14"/>
        <v>6.3</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7</v>
      </c>
      <c r="E61" s="76">
        <f t="shared" si="15"/>
        <v>5</v>
      </c>
      <c r="F61" s="76">
        <f t="shared" si="15"/>
        <v>5</v>
      </c>
      <c r="G61" s="76">
        <f t="shared" si="15"/>
        <v>7</v>
      </c>
      <c r="H61" s="76">
        <f t="shared" si="15"/>
        <v>8</v>
      </c>
      <c r="I61" s="76">
        <f t="shared" si="15"/>
        <v>8</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4</v>
      </c>
      <c r="D64" s="77">
        <f t="shared" si="17"/>
        <v>5.5999999999999988</v>
      </c>
      <c r="E64" s="77">
        <f t="shared" si="17"/>
        <v>0</v>
      </c>
      <c r="F64" s="77">
        <f t="shared" si="17"/>
        <v>-0.49999999999999822</v>
      </c>
      <c r="G64" s="77">
        <f t="shared" si="17"/>
        <v>2.0999999999999988</v>
      </c>
      <c r="H64" s="77">
        <f t="shared" si="17"/>
        <v>7.2000000000000028</v>
      </c>
      <c r="I64" s="77">
        <f t="shared" si="17"/>
        <v>5.6000000000000014</v>
      </c>
      <c r="J64" s="77">
        <f t="shared" si="17"/>
        <v>-0.59999999999999787</v>
      </c>
      <c r="K64" s="77">
        <f t="shared" si="17"/>
        <v>-1.7999999999999989</v>
      </c>
      <c r="L64" s="77">
        <f t="shared" si="17"/>
        <v>0.6000000000000032</v>
      </c>
      <c r="M64" s="77">
        <f t="shared" si="17"/>
        <v>0.6000000000000032</v>
      </c>
      <c r="N64" s="77">
        <f t="shared" si="17"/>
        <v>-0.59999999999999787</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-4</v>
      </c>
      <c r="D65" s="77">
        <f t="shared" si="18"/>
        <v>-5.5999999999999988</v>
      </c>
      <c r="E65" s="77">
        <f t="shared" si="18"/>
        <v>0</v>
      </c>
      <c r="F65" s="77">
        <f t="shared" si="18"/>
        <v>0.49999999999999822</v>
      </c>
      <c r="G65" s="77">
        <f t="shared" si="18"/>
        <v>-2.0999999999999988</v>
      </c>
      <c r="H65" s="77">
        <f t="shared" si="18"/>
        <v>-7.2000000000000028</v>
      </c>
      <c r="I65" s="77">
        <f t="shared" si="18"/>
        <v>-5.6000000000000014</v>
      </c>
      <c r="J65" s="77">
        <f t="shared" si="18"/>
        <v>0.59999999999999787</v>
      </c>
      <c r="K65" s="77">
        <f t="shared" si="18"/>
        <v>1.7999999999999989</v>
      </c>
      <c r="L65" s="77">
        <f t="shared" si="18"/>
        <v>-0.6000000000000032</v>
      </c>
      <c r="M65" s="77">
        <f t="shared" si="18"/>
        <v>-0.6000000000000032</v>
      </c>
      <c r="N65" s="77">
        <f t="shared" si="18"/>
        <v>0.59999999999999787</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UNDER</v>
      </c>
      <c r="H66" s="78" t="str">
        <f t="shared" si="19"/>
        <v>UNDER</v>
      </c>
      <c r="I66" s="78" t="str">
        <f t="shared" si="19"/>
        <v>UNDER</v>
      </c>
      <c r="J66" s="78" t="str">
        <f t="shared" si="19"/>
        <v>OVER</v>
      </c>
      <c r="K66" s="78" t="str">
        <f t="shared" si="19"/>
        <v>OVER</v>
      </c>
      <c r="L66" s="78" t="str">
        <f t="shared" si="19"/>
        <v>UNDER</v>
      </c>
      <c r="M66" s="78" t="str">
        <f t="shared" si="19"/>
        <v>UNDER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PAN-017057</v>
      </c>
      <c r="D1" s="141"/>
      <c r="E1" s="93" t="s">
        <v>45</v>
      </c>
      <c r="F1" s="39" t="str">
        <f>'Field data and Waste 1'!F1</f>
        <v>50ha</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Bryn Farm, Ferwig, Cardigan, Ceredigion, SA43 1PL</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2</v>
      </c>
      <c r="D8" s="60">
        <f>'Field data and Waste 1'!D8</f>
        <v>3</v>
      </c>
      <c r="E8" s="60">
        <f>'Field data and Waste 1'!E8</f>
        <v>4</v>
      </c>
      <c r="F8" s="60">
        <f>'Field data and Waste 1'!F8</f>
        <v>5</v>
      </c>
      <c r="G8" s="60">
        <f>'Field data and Waste 1'!G8</f>
        <v>6</v>
      </c>
      <c r="H8" s="60">
        <f>'Field data and Waste 1'!H8</f>
        <v>7</v>
      </c>
      <c r="I8" s="60">
        <f>'Field data and Waste 1'!I8</f>
        <v>8</v>
      </c>
      <c r="J8" s="60">
        <f>'Field data and Waste 1'!J8</f>
        <v>9</v>
      </c>
      <c r="K8" s="60">
        <f>'Field data and Waste 1'!K8</f>
        <v>10</v>
      </c>
      <c r="L8" s="60">
        <f>'Field data and Waste 1'!L8</f>
        <v>11</v>
      </c>
      <c r="M8" s="60">
        <f>'Field data and Waste 1'!M8</f>
        <v>12</v>
      </c>
      <c r="N8" s="60">
        <f>'Field data and Waste 1'!N8</f>
        <v>13</v>
      </c>
      <c r="O8" s="60">
        <f>'Field data and Waste 1'!O8</f>
        <v>14</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f>'Field data and Waste 1'!D9</f>
        <v>1</v>
      </c>
      <c r="E9" s="60">
        <f>'Field data and Waste 1'!E9</f>
        <v>0</v>
      </c>
      <c r="F9" s="60" t="str">
        <f>'Field data and Waste 1'!F9</f>
        <v>Moderate</v>
      </c>
      <c r="G9" s="60" t="str">
        <f>'Field data and Waste 1'!G9</f>
        <v>Moderate</v>
      </c>
      <c r="H9" s="60">
        <f>'Field data and Waste 1'!H9</f>
        <v>0</v>
      </c>
      <c r="I9" s="60">
        <f>'Field data and Waste 1'!I9</f>
        <v>1</v>
      </c>
      <c r="J9" s="60">
        <f>'Field data and Waste 1'!J9</f>
        <v>1</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6.5</v>
      </c>
      <c r="D10" s="60">
        <f>'Field data and Waste 1'!D10</f>
        <v>6.2</v>
      </c>
      <c r="E10" s="60">
        <f>'Field data and Waste 1'!E10</f>
        <v>5.9</v>
      </c>
      <c r="F10" s="60">
        <f>'Field data and Waste 1'!F10</f>
        <v>6.2</v>
      </c>
      <c r="G10" s="60">
        <f>'Field data and Waste 1'!G10</f>
        <v>6.3</v>
      </c>
      <c r="H10" s="60">
        <f>'Field data and Waste 1'!H10</f>
        <v>6.4</v>
      </c>
      <c r="I10" s="60">
        <f>'Field data and Waste 1'!I10</f>
        <v>5.8</v>
      </c>
      <c r="J10" s="60">
        <f>'Field data and Waste 1'!J10</f>
        <v>6</v>
      </c>
      <c r="K10" s="60">
        <f>'Field data and Waste 1'!K10</f>
        <v>6.3</v>
      </c>
      <c r="L10" s="60">
        <f>'Field data and Waste 1'!L10</f>
        <v>6.5</v>
      </c>
      <c r="M10" s="60">
        <f>'Field data and Waste 1'!M10</f>
        <v>6.1</v>
      </c>
      <c r="N10" s="60">
        <f>'Field data and Waste 1'!N10</f>
        <v>6.1</v>
      </c>
      <c r="O10" s="60">
        <f>'Field data and Waste 1'!O10</f>
        <v>6.3</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0</v>
      </c>
      <c r="D11" s="60">
        <f>'Field data and Waste 1'!D11</f>
        <v>1</v>
      </c>
      <c r="E11" s="60">
        <f>'Field data and Waste 1'!E11</f>
        <v>3</v>
      </c>
      <c r="F11" s="60">
        <f>'Field data and Waste 1'!F11</f>
        <v>2</v>
      </c>
      <c r="G11" s="60">
        <f>'Field data and Waste 1'!G11</f>
        <v>3</v>
      </c>
      <c r="H11" s="60">
        <f>'Field data and Waste 1'!H11</f>
        <v>4</v>
      </c>
      <c r="I11" s="60">
        <f>'Field data and Waste 1'!I11</f>
        <v>1</v>
      </c>
      <c r="J11" s="60">
        <f>'Field data and Waste 1'!J11</f>
        <v>0</v>
      </c>
      <c r="K11" s="60">
        <f>'Field data and Waste 1'!K11</f>
        <v>3</v>
      </c>
      <c r="L11" s="60">
        <f>'Field data and Waste 1'!L11</f>
        <v>2</v>
      </c>
      <c r="M11" s="60">
        <f>'Field data and Waste 1'!M11</f>
        <v>2</v>
      </c>
      <c r="N11" s="60">
        <f>'Field data and Waste 1'!N11</f>
        <v>2</v>
      </c>
      <c r="O11" s="60">
        <f>'Field data and Waste 1'!O11</f>
        <v>4</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0</v>
      </c>
      <c r="E12" s="60">
        <f>'Field data and Waste 1'!E12</f>
        <v>1</v>
      </c>
      <c r="F12" s="60">
        <f>'Field data and Waste 1'!F12</f>
        <v>0</v>
      </c>
      <c r="G12" s="60">
        <f>'Field data and Waste 1'!G12</f>
        <v>2</v>
      </c>
      <c r="H12" s="60">
        <f>'Field data and Waste 1'!H12</f>
        <v>2</v>
      </c>
      <c r="I12" s="60">
        <f>'Field data and Waste 1'!I12</f>
        <v>1</v>
      </c>
      <c r="J12" s="60">
        <f>'Field data and Waste 1'!J12</f>
        <v>1</v>
      </c>
      <c r="K12" s="60">
        <f>'Field data and Waste 1'!K12</f>
        <v>2</v>
      </c>
      <c r="L12" s="60">
        <f>'Field data and Waste 1'!L12</f>
        <v>2</v>
      </c>
      <c r="M12" s="60">
        <f>'Field data and Waste 1'!M12</f>
        <v>2</v>
      </c>
      <c r="N12" s="60">
        <f>'Field data and Waste 1'!N12</f>
        <v>1</v>
      </c>
      <c r="O12" s="60">
        <f>'Field data and Waste 1'!O12</f>
        <v>1</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1</v>
      </c>
      <c r="E13" s="60">
        <f>'Field data and Waste 1'!E13</f>
        <v>0</v>
      </c>
      <c r="F13" s="60">
        <f>'Field data and Waste 1'!F13</f>
        <v>1</v>
      </c>
      <c r="G13" s="60">
        <f>'Field data and Waste 1'!G13</f>
        <v>0</v>
      </c>
      <c r="H13" s="60">
        <f>'Field data and Waste 1'!H13</f>
        <v>1</v>
      </c>
      <c r="I13" s="60">
        <f>'Field data and Waste 1'!I13</f>
        <v>2</v>
      </c>
      <c r="J13" s="60">
        <f>'Field data and Waste 1'!J13</f>
        <v>2</v>
      </c>
      <c r="K13" s="60">
        <f>'Field data and Waste 1'!K13</f>
        <v>2</v>
      </c>
      <c r="L13" s="60">
        <f>'Field data and Waste 1'!L13</f>
        <v>2</v>
      </c>
      <c r="M13" s="60">
        <f>'Field data and Waste 1'!M13</f>
        <v>1</v>
      </c>
      <c r="N13" s="60">
        <f>'Field data and Waste 1'!N13</f>
        <v>1</v>
      </c>
      <c r="O13" s="60">
        <f>'Field data and Waste 1'!O13</f>
        <v>1</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Winter barley/triticale/rye</v>
      </c>
      <c r="E14" s="102" t="str">
        <f>'Field data and Waste 1'!E14</f>
        <v>Oats</v>
      </c>
      <c r="F14" s="102" t="str">
        <f>'Field data and Waste 1'!F14</f>
        <v xml:space="preserve">Grass Silage (25% DM) </v>
      </c>
      <c r="G14" s="102" t="str">
        <f>'Field data and Waste 1'!G14</f>
        <v xml:space="preserve">Grass Silage (25% DM) </v>
      </c>
      <c r="H14" s="102" t="str">
        <f>'Field data and Waste 1'!H14</f>
        <v>Spring wheat/barley</v>
      </c>
      <c r="I14" s="102" t="str">
        <f>'Field data and Waste 1'!I14</f>
        <v>Spring wheat/barley</v>
      </c>
      <c r="J14" s="102" t="str">
        <f>'Field data and Waste 1'!J14</f>
        <v>Spring wheat/barley</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47</v>
      </c>
      <c r="D15" s="60">
        <f>'Field data and Waste 1'!D15</f>
        <v>7.5</v>
      </c>
      <c r="E15" s="60">
        <f>'Field data and Waste 1'!E15</f>
        <v>7</v>
      </c>
      <c r="F15" s="60">
        <f>'Field data and Waste 1'!F15</f>
        <v>47</v>
      </c>
      <c r="G15" s="60">
        <f>'Field data and Waste 1'!G15</f>
        <v>47</v>
      </c>
      <c r="H15" s="60">
        <f>'Field data and Waste 1'!H15</f>
        <v>6.5</v>
      </c>
      <c r="I15" s="60">
        <f>'Field data and Waste 1'!I15</f>
        <v>6.5</v>
      </c>
      <c r="J15" s="60">
        <f>'Field data and Waste 1'!J15</f>
        <v>6.5</v>
      </c>
      <c r="K15" s="60">
        <f>'Field data and Waste 1'!K15</f>
        <v>47</v>
      </c>
      <c r="L15" s="60">
        <f>'Field data and Waste 1'!L15</f>
        <v>47</v>
      </c>
      <c r="M15" s="60">
        <f>'Field data and Waste 1'!M15</f>
        <v>47</v>
      </c>
      <c r="N15" s="60">
        <f>'Field data and Waste 1'!N15</f>
        <v>47</v>
      </c>
      <c r="O15" s="60">
        <f>'Field data and Waste 1'!O15</f>
        <v>47</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63.75</v>
      </c>
      <c r="E17" s="28">
        <f t="shared" si="0"/>
        <v>63</v>
      </c>
      <c r="F17" s="28">
        <f t="shared" si="0"/>
        <v>79.899999999999991</v>
      </c>
      <c r="G17" s="28">
        <f t="shared" si="0"/>
        <v>79.899999999999991</v>
      </c>
      <c r="H17" s="28">
        <f t="shared" si="0"/>
        <v>55.25</v>
      </c>
      <c r="I17" s="28">
        <f t="shared" si="0"/>
        <v>55.25</v>
      </c>
      <c r="J17" s="28">
        <f t="shared" si="0"/>
        <v>55.25</v>
      </c>
      <c r="K17" s="28">
        <f t="shared" si="0"/>
        <v>79.899999999999991</v>
      </c>
      <c r="L17" s="28">
        <f t="shared" si="0"/>
        <v>79.899999999999991</v>
      </c>
      <c r="M17" s="28">
        <f t="shared" si="0"/>
        <v>79.899999999999991</v>
      </c>
      <c r="N17" s="28">
        <f t="shared" si="0"/>
        <v>79.899999999999991</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-63.75</v>
      </c>
      <c r="E19" s="16">
        <f t="shared" si="1"/>
        <v>-63</v>
      </c>
      <c r="F19" s="16">
        <f t="shared" si="1"/>
        <v>-79.899999999999991</v>
      </c>
      <c r="G19" s="16">
        <f t="shared" si="1"/>
        <v>-79.899999999999991</v>
      </c>
      <c r="H19" s="16">
        <f t="shared" si="1"/>
        <v>-55.25</v>
      </c>
      <c r="I19" s="16">
        <f t="shared" si="1"/>
        <v>-55.25</v>
      </c>
      <c r="J19" s="16">
        <f t="shared" si="1"/>
        <v>-55.25</v>
      </c>
      <c r="K19" s="16">
        <f t="shared" si="1"/>
        <v>-79.899999999999991</v>
      </c>
      <c r="L19" s="16">
        <f t="shared" si="1"/>
        <v>-79.899999999999991</v>
      </c>
      <c r="M19" s="16">
        <f t="shared" si="1"/>
        <v>-79.899999999999991</v>
      </c>
      <c r="N19" s="16">
        <f t="shared" si="1"/>
        <v>-79.899999999999991</v>
      </c>
      <c r="O19" s="16">
        <f t="shared" si="1"/>
        <v>-79.899999999999991</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78.75</v>
      </c>
      <c r="E21" s="28">
        <f t="shared" si="2"/>
        <v>115.5</v>
      </c>
      <c r="F21" s="28">
        <f t="shared" si="2"/>
        <v>282</v>
      </c>
      <c r="G21" s="28">
        <f t="shared" si="2"/>
        <v>282</v>
      </c>
      <c r="H21" s="28">
        <f t="shared" si="2"/>
        <v>78</v>
      </c>
      <c r="I21" s="28">
        <f t="shared" si="2"/>
        <v>78</v>
      </c>
      <c r="J21" s="28">
        <f t="shared" si="2"/>
        <v>78</v>
      </c>
      <c r="K21" s="28">
        <f t="shared" si="2"/>
        <v>282</v>
      </c>
      <c r="L21" s="28">
        <f t="shared" si="2"/>
        <v>282</v>
      </c>
      <c r="M21" s="28">
        <f t="shared" si="2"/>
        <v>282</v>
      </c>
      <c r="N21" s="28">
        <f t="shared" si="2"/>
        <v>282</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-78.75</v>
      </c>
      <c r="E23" s="16">
        <f t="shared" si="3"/>
        <v>-115.5</v>
      </c>
      <c r="F23" s="16">
        <f t="shared" si="3"/>
        <v>-282</v>
      </c>
      <c r="G23" s="16">
        <f t="shared" si="3"/>
        <v>-282</v>
      </c>
      <c r="H23" s="16">
        <f t="shared" si="3"/>
        <v>-78</v>
      </c>
      <c r="I23" s="16">
        <f t="shared" si="3"/>
        <v>-78</v>
      </c>
      <c r="J23" s="16">
        <f t="shared" si="3"/>
        <v>-78</v>
      </c>
      <c r="K23" s="16">
        <f t="shared" si="3"/>
        <v>-282</v>
      </c>
      <c r="L23" s="16">
        <f t="shared" si="3"/>
        <v>-282</v>
      </c>
      <c r="M23" s="16">
        <f t="shared" si="3"/>
        <v>-282</v>
      </c>
      <c r="N23" s="16">
        <f t="shared" si="3"/>
        <v>-282</v>
      </c>
      <c r="O23" s="16">
        <f t="shared" si="3"/>
        <v>-282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9</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12</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13</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14</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4</v>
      </c>
      <c r="E57" s="8">
        <f t="shared" si="13"/>
        <v>5</v>
      </c>
      <c r="F57" s="8">
        <f t="shared" si="13"/>
        <v>6</v>
      </c>
      <c r="G57" s="8">
        <f t="shared" si="13"/>
        <v>7</v>
      </c>
      <c r="H57" s="8">
        <f t="shared" si="13"/>
        <v>8</v>
      </c>
      <c r="I57" s="8">
        <f t="shared" si="13"/>
        <v>9</v>
      </c>
      <c r="J57" s="8">
        <f t="shared" si="13"/>
        <v>10</v>
      </c>
      <c r="K57" s="8">
        <f t="shared" si="13"/>
        <v>11</v>
      </c>
      <c r="L57" s="8">
        <f t="shared" si="13"/>
        <v>12</v>
      </c>
      <c r="M57" s="8">
        <f t="shared" si="13"/>
        <v>13</v>
      </c>
      <c r="N57" s="8">
        <f t="shared" si="13"/>
        <v>14</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Arable</v>
      </c>
      <c r="D58" s="13" t="str">
        <f>E16&amp;" I "&amp;(VLOOKUP(E14,Table2456[],6,FALSE))</f>
        <v>Sandy Loam I Arable</v>
      </c>
      <c r="E58" s="13" t="str">
        <f>F16&amp;" I "&amp;(VLOOKUP(F14,Table2456[],6,FALSE))</f>
        <v>Sandy Loam I Grass</v>
      </c>
      <c r="F58" s="13" t="str">
        <f>G16&amp;" I "&amp;(VLOOKUP(G14,Table2456[],6,FALSE))</f>
        <v>Sandy Loam I Grass</v>
      </c>
      <c r="G58" s="13" t="str">
        <f>H16&amp;" I "&amp;(VLOOKUP(H14,Table2456[],6,FALSE))</f>
        <v>Sandy Loam I Arable</v>
      </c>
      <c r="H58" s="13" t="str">
        <f>I16&amp;" I "&amp;(VLOOKUP(I14,Table2456[],6,FALSE))</f>
        <v>Medium/Clay I Arable</v>
      </c>
      <c r="I58" s="13" t="str">
        <f>J16&amp;" I "&amp;(VLOOKUP(J14,Table2456[],6,FALSE))</f>
        <v>Medium/Clay I Arable</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6.7</v>
      </c>
      <c r="D59" s="76">
        <f>VLOOKUP(E$14,Table2456[],5,FALSE)</f>
        <v>6.7</v>
      </c>
      <c r="E59" s="76">
        <f>VLOOKUP(F$14,Table2456[],5,FALSE)</f>
        <v>6.2</v>
      </c>
      <c r="F59" s="76">
        <f>VLOOKUP(G$14,Table2456[],5,FALSE)</f>
        <v>6.2</v>
      </c>
      <c r="G59" s="76">
        <f>VLOOKUP(H$14,Table2456[],5,FALSE)</f>
        <v>6.7</v>
      </c>
      <c r="H59" s="76">
        <f>VLOOKUP(I$14,Table2456[],5,FALSE)</f>
        <v>6.7</v>
      </c>
      <c r="I59" s="76">
        <f>VLOOKUP(J$14,Table2456[],5,FALSE)</f>
        <v>6.7</v>
      </c>
      <c r="J59" s="76">
        <f>VLOOKUP(K$14,Table2456[],5,FALSE)</f>
        <v>6.2</v>
      </c>
      <c r="K59" s="76">
        <f>VLOOKUP(L$14,Table2456[],5,FALSE)</f>
        <v>6.2</v>
      </c>
      <c r="L59" s="76">
        <f>VLOOKUP(M$14,Table2456[],5,FALSE)</f>
        <v>6.2</v>
      </c>
      <c r="M59" s="76">
        <f>VLOOKUP(N$14,Table2456[],5,FALSE)</f>
        <v>6.2</v>
      </c>
      <c r="N59" s="76">
        <f>VLOOKUP(O$14,Table2456[],5,FALSE)</f>
        <v>6.2</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6.5</v>
      </c>
      <c r="C60" s="76">
        <f t="shared" ref="C60:U60" si="14">D10</f>
        <v>6.2</v>
      </c>
      <c r="D60" s="76">
        <f t="shared" si="14"/>
        <v>5.9</v>
      </c>
      <c r="E60" s="76">
        <f t="shared" si="14"/>
        <v>6.2</v>
      </c>
      <c r="F60" s="76">
        <f t="shared" si="14"/>
        <v>6.3</v>
      </c>
      <c r="G60" s="76">
        <f t="shared" si="14"/>
        <v>6.4</v>
      </c>
      <c r="H60" s="76">
        <f t="shared" si="14"/>
        <v>5.8</v>
      </c>
      <c r="I60" s="76">
        <f t="shared" si="14"/>
        <v>6</v>
      </c>
      <c r="J60" s="76">
        <f t="shared" si="14"/>
        <v>6.3</v>
      </c>
      <c r="K60" s="76">
        <f t="shared" si="14"/>
        <v>6.5</v>
      </c>
      <c r="L60" s="76">
        <f t="shared" si="14"/>
        <v>6.1</v>
      </c>
      <c r="M60" s="76">
        <f t="shared" si="14"/>
        <v>6.1</v>
      </c>
      <c r="N60" s="76">
        <f t="shared" si="14"/>
        <v>6.3</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7</v>
      </c>
      <c r="E61" s="76">
        <f t="shared" si="15"/>
        <v>5</v>
      </c>
      <c r="F61" s="76">
        <f t="shared" si="15"/>
        <v>5</v>
      </c>
      <c r="G61" s="76">
        <f t="shared" si="15"/>
        <v>7</v>
      </c>
      <c r="H61" s="76">
        <f t="shared" si="15"/>
        <v>8</v>
      </c>
      <c r="I61" s="76">
        <f t="shared" si="15"/>
        <v>8</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4</v>
      </c>
      <c r="D64" s="77">
        <f t="shared" si="17"/>
        <v>5.5999999999999988</v>
      </c>
      <c r="E64" s="77">
        <f t="shared" si="17"/>
        <v>0</v>
      </c>
      <c r="F64" s="77">
        <f t="shared" si="17"/>
        <v>-0.49999999999999822</v>
      </c>
      <c r="G64" s="77">
        <f t="shared" si="17"/>
        <v>2.0999999999999988</v>
      </c>
      <c r="H64" s="77">
        <f t="shared" si="17"/>
        <v>7.2000000000000028</v>
      </c>
      <c r="I64" s="77">
        <f t="shared" si="17"/>
        <v>5.6000000000000014</v>
      </c>
      <c r="J64" s="77">
        <f t="shared" si="17"/>
        <v>-0.59999999999999787</v>
      </c>
      <c r="K64" s="77">
        <f t="shared" si="17"/>
        <v>-1.7999999999999989</v>
      </c>
      <c r="L64" s="77">
        <f t="shared" si="17"/>
        <v>0.6000000000000032</v>
      </c>
      <c r="M64" s="77">
        <f t="shared" si="17"/>
        <v>0.6000000000000032</v>
      </c>
      <c r="N64" s="77">
        <f t="shared" si="17"/>
        <v>-0.59999999999999787</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-4</v>
      </c>
      <c r="D65" s="77">
        <f t="shared" si="18"/>
        <v>-5.5999999999999988</v>
      </c>
      <c r="E65" s="77">
        <f t="shared" si="18"/>
        <v>0</v>
      </c>
      <c r="F65" s="77">
        <f t="shared" si="18"/>
        <v>0.49999999999999822</v>
      </c>
      <c r="G65" s="77">
        <f t="shared" si="18"/>
        <v>-2.0999999999999988</v>
      </c>
      <c r="H65" s="77">
        <f t="shared" si="18"/>
        <v>-7.2000000000000028</v>
      </c>
      <c r="I65" s="77">
        <f t="shared" si="18"/>
        <v>-5.6000000000000014</v>
      </c>
      <c r="J65" s="77">
        <f t="shared" si="18"/>
        <v>0.59999999999999787</v>
      </c>
      <c r="K65" s="77">
        <f t="shared" si="18"/>
        <v>1.7999999999999989</v>
      </c>
      <c r="L65" s="77">
        <f t="shared" si="18"/>
        <v>-0.6000000000000032</v>
      </c>
      <c r="M65" s="77">
        <f t="shared" si="18"/>
        <v>-0.6000000000000032</v>
      </c>
      <c r="N65" s="77">
        <f t="shared" si="18"/>
        <v>0.59999999999999787</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UNDER</v>
      </c>
      <c r="E66" s="78" t="str">
        <f t="shared" si="19"/>
        <v>OVER</v>
      </c>
      <c r="F66" s="78" t="str">
        <f t="shared" si="19"/>
        <v>OVER</v>
      </c>
      <c r="G66" s="78" t="str">
        <f t="shared" si="19"/>
        <v>UNDER</v>
      </c>
      <c r="H66" s="78" t="str">
        <f t="shared" si="19"/>
        <v>UNDER</v>
      </c>
      <c r="I66" s="78" t="str">
        <f t="shared" si="19"/>
        <v>UNDER</v>
      </c>
      <c r="J66" s="78" t="str">
        <f t="shared" si="19"/>
        <v>OVER</v>
      </c>
      <c r="K66" s="78" t="str">
        <f t="shared" si="19"/>
        <v>OVER</v>
      </c>
      <c r="L66" s="78" t="str">
        <f t="shared" si="19"/>
        <v>UNDER</v>
      </c>
      <c r="M66" s="78" t="str">
        <f t="shared" si="19"/>
        <v>UNDER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200</v>
      </c>
      <c r="C3" s="33">
        <f>'Field data and Waste 1'!C31</f>
        <v>100</v>
      </c>
      <c r="D3" s="33">
        <f>'Field data and Waste 1'!D31</f>
        <v>55.4422</v>
      </c>
      <c r="E3" s="33">
        <f>'Field data and Waste 1'!E31</f>
        <v>57.84</v>
      </c>
      <c r="F3" s="33">
        <f>'Field data and Waste 1'!F31</f>
        <v>7.7926000000000002</v>
      </c>
      <c r="G3" s="33">
        <f>'Field data and Waste 1'!G31</f>
        <v>0.04</v>
      </c>
      <c r="H3" s="33">
        <f>'Field data and Waste 1'!H31</f>
        <v>0.17199999999999999</v>
      </c>
      <c r="I3" s="33">
        <f>'Field data and Waste 1'!I31</f>
        <v>0.1</v>
      </c>
      <c r="J3" s="33">
        <f>'Field data and Waste 1'!J31</f>
        <v>2E-3</v>
      </c>
      <c r="K3" s="33">
        <f>'Field data and Waste 1'!K31</f>
        <v>0.01</v>
      </c>
      <c r="L3" s="33">
        <f>'Field data and Waste 1'!L31</f>
        <v>0.04</v>
      </c>
      <c r="M3" s="33">
        <f>'Field data and Waste 1'!M31</f>
        <v>0.04</v>
      </c>
      <c r="N3" s="33">
        <f>'Field data and Waste 1'!N31</f>
        <v>0</v>
      </c>
      <c r="O3" s="33">
        <f>'Field data and Waste 1'!O31</f>
        <v>0</v>
      </c>
      <c r="P3" s="33">
        <f>'Field data and Waste 1'!P31</f>
        <v>118.8</v>
      </c>
      <c r="Q3" s="33">
        <f>'Field data and Waste 1'!Q31</f>
        <v>21.750000000000004</v>
      </c>
      <c r="R3" s="33">
        <f>'Field data and Waste 1'!R31</f>
        <v>0</v>
      </c>
      <c r="S3" s="33">
        <f>'Field data and Waste 1'!S31</f>
        <v>0</v>
      </c>
      <c r="T3" s="33">
        <f>'Field data and Waste 1'!T31</f>
        <v>0</v>
      </c>
      <c r="U3" s="33">
        <f>'Field data and Waste 1'!U31</f>
        <v>0</v>
      </c>
    </row>
    <row r="4" spans="1:21" x14ac:dyDescent="0.25">
      <c r="A4" s="36">
        <v>2</v>
      </c>
      <c r="B4" s="33">
        <f>'Waste 2'!B31</f>
        <v>164</v>
      </c>
      <c r="C4" s="33">
        <f>'Waste 2'!C31</f>
        <v>164</v>
      </c>
      <c r="D4" s="33">
        <f>'Waste 2'!D31</f>
        <v>232.94887999999997</v>
      </c>
      <c r="E4" s="33">
        <f>'Waste 2'!E31</f>
        <v>147.62214</v>
      </c>
      <c r="F4" s="33">
        <f>'Waste 2'!F31</f>
        <v>31.813704000000001</v>
      </c>
      <c r="G4" s="33">
        <f>'Waste 2'!G31</f>
        <v>3.2800000000000003E-2</v>
      </c>
      <c r="H4" s="33">
        <f>'Waste 2'!H31</f>
        <v>0.13120000000000001</v>
      </c>
      <c r="I4" s="33">
        <f>'Waste 2'!I31</f>
        <v>8.2000000000000003E-2</v>
      </c>
      <c r="J4" s="33">
        <f>'Waste 2'!J31</f>
        <v>1.6400000000000002E-3</v>
      </c>
      <c r="K4" s="33">
        <f>'Waste 2'!K31</f>
        <v>8.2000000000000007E-3</v>
      </c>
      <c r="L4" s="33">
        <f>'Waste 2'!L31</f>
        <v>3.2800000000000003E-2</v>
      </c>
      <c r="M4" s="33">
        <f>'Waste 2'!M31</f>
        <v>3.2800000000000003E-2</v>
      </c>
      <c r="N4" s="33">
        <f>'Waste 2'!N31</f>
        <v>0</v>
      </c>
      <c r="O4" s="33">
        <f>'Waste 2'!O31</f>
        <v>0</v>
      </c>
      <c r="P4" s="33">
        <f>'Waste 2'!P31</f>
        <v>76.75200000000001</v>
      </c>
      <c r="Q4" s="33">
        <f>'Waste 2'!Q31</f>
        <v>67.650000000000006</v>
      </c>
      <c r="R4" s="33">
        <f>'Waste 2'!R31</f>
        <v>0</v>
      </c>
      <c r="S4" s="33">
        <f>'Waste 2'!S31</f>
        <v>0</v>
      </c>
      <c r="T4" s="33">
        <f>'Waste 2'!T31</f>
        <v>0</v>
      </c>
      <c r="U4" s="33">
        <f>'Waste 2'!U31</f>
        <v>0</v>
      </c>
    </row>
    <row r="5" spans="1:21" x14ac:dyDescent="0.25">
      <c r="A5" s="36">
        <v>3</v>
      </c>
      <c r="B5" s="33">
        <f>'Waste 3'!B31</f>
        <v>150</v>
      </c>
      <c r="C5" s="33">
        <f>'Waste 3'!C31</f>
        <v>105.00000000000001</v>
      </c>
      <c r="D5" s="33">
        <f>'Waste 3'!D31</f>
        <v>84.194249999999997</v>
      </c>
      <c r="E5" s="33">
        <f>'Waste 3'!E31</f>
        <v>50.067750000000011</v>
      </c>
      <c r="F5" s="33">
        <f>'Waste 3'!F31</f>
        <v>6.9635999999999996</v>
      </c>
      <c r="G5" s="33">
        <f>'Waste 3'!G31</f>
        <v>6.6000000000000003E-2</v>
      </c>
      <c r="H5" s="33">
        <f>'Waste 3'!H31</f>
        <v>0.27</v>
      </c>
      <c r="I5" s="33">
        <f>'Waste 3'!I31</f>
        <v>7.4999999999999997E-2</v>
      </c>
      <c r="J5" s="33">
        <f>'Waste 3'!J31</f>
        <v>1.5E-3</v>
      </c>
      <c r="K5" s="33">
        <f>'Waste 3'!K31</f>
        <v>7.5000000000000006E-3</v>
      </c>
      <c r="L5" s="33">
        <f>'Waste 3'!L31</f>
        <v>3.0000000000000002E-2</v>
      </c>
      <c r="M5" s="33">
        <f>'Waste 3'!M31</f>
        <v>3.0000000000000002E-2</v>
      </c>
      <c r="N5" s="33">
        <f>'Waste 3'!N31</f>
        <v>0</v>
      </c>
      <c r="O5" s="33">
        <f>'Waste 3'!O31</f>
        <v>0</v>
      </c>
      <c r="P5" s="33">
        <f>'Waste 3'!P31</f>
        <v>103.50000000000001</v>
      </c>
      <c r="Q5" s="33">
        <f>'Waste 3'!Q31</f>
        <v>21.9</v>
      </c>
      <c r="R5" s="33">
        <f>'Waste 3'!R31</f>
        <v>0</v>
      </c>
      <c r="S5" s="33">
        <f>'Waste 3'!S31</f>
        <v>0</v>
      </c>
      <c r="T5" s="33">
        <f>'Waste 3'!T31</f>
        <v>0</v>
      </c>
      <c r="U5" s="33">
        <f>'Waste 3'!U31</f>
        <v>0</v>
      </c>
    </row>
    <row r="6" spans="1:21" x14ac:dyDescent="0.25">
      <c r="A6" s="36">
        <v>4</v>
      </c>
      <c r="B6" s="33">
        <f>'Waste 4'!B31</f>
        <v>70</v>
      </c>
      <c r="C6" s="33">
        <f>'Waste 4'!C31</f>
        <v>56</v>
      </c>
      <c r="D6" s="33">
        <f>'Waste 4'!D31</f>
        <v>58.214309999999998</v>
      </c>
      <c r="E6" s="33">
        <f>'Waste 4'!E31</f>
        <v>59.298050000000011</v>
      </c>
      <c r="F6" s="33">
        <f>'Waste 4'!F31</f>
        <v>14.507499999999999</v>
      </c>
      <c r="G6" s="33">
        <f>'Waste 4'!G31</f>
        <v>0.10640000000000001</v>
      </c>
      <c r="H6" s="33">
        <f>'Waste 4'!H31</f>
        <v>0.1547</v>
      </c>
      <c r="I6" s="33">
        <f>'Waste 4'!I31</f>
        <v>3.5000000000000003E-2</v>
      </c>
      <c r="J6" s="33">
        <f>'Waste 4'!J31</f>
        <v>7.000000000000001E-4</v>
      </c>
      <c r="K6" s="33">
        <f>'Waste 4'!K31</f>
        <v>3.5000000000000001E-3</v>
      </c>
      <c r="L6" s="33">
        <f>'Waste 4'!L31</f>
        <v>1.4E-2</v>
      </c>
      <c r="M6" s="33">
        <f>'Waste 4'!M31</f>
        <v>1.4E-2</v>
      </c>
      <c r="N6" s="33">
        <f>'Waste 4'!N31</f>
        <v>0</v>
      </c>
      <c r="O6" s="33">
        <f>'Waste 4'!O31</f>
        <v>0</v>
      </c>
      <c r="P6" s="33">
        <f>'Waste 4'!P31</f>
        <v>102.62</v>
      </c>
      <c r="Q6" s="33">
        <f>'Waste 4'!Q31</f>
        <v>16.520000000000003</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584</v>
      </c>
      <c r="C13" s="81">
        <f t="shared" ref="C13:U13" si="0">SUM(C3:C12)</f>
        <v>425</v>
      </c>
      <c r="D13" s="81">
        <f t="shared" si="0"/>
        <v>430.79964000000001</v>
      </c>
      <c r="E13" s="81">
        <f t="shared" si="0"/>
        <v>314.82794000000001</v>
      </c>
      <c r="F13" s="81">
        <f t="shared" si="0"/>
        <v>61.077404000000001</v>
      </c>
      <c r="G13" s="81">
        <f t="shared" si="0"/>
        <v>0.24520000000000003</v>
      </c>
      <c r="H13" s="81">
        <f t="shared" si="0"/>
        <v>0.72789999999999999</v>
      </c>
      <c r="I13" s="81">
        <f t="shared" si="0"/>
        <v>0.29200000000000004</v>
      </c>
      <c r="J13" s="81">
        <f t="shared" si="0"/>
        <v>5.8400000000000006E-3</v>
      </c>
      <c r="K13" s="81">
        <f t="shared" si="0"/>
        <v>2.92E-2</v>
      </c>
      <c r="L13" s="81">
        <f t="shared" si="0"/>
        <v>0.1168</v>
      </c>
      <c r="M13" s="81">
        <f t="shared" si="0"/>
        <v>0.1168</v>
      </c>
      <c r="N13" s="81">
        <f t="shared" si="0"/>
        <v>0</v>
      </c>
      <c r="O13" s="81">
        <f t="shared" si="0"/>
        <v>0</v>
      </c>
      <c r="P13" s="81">
        <f t="shared" si="0"/>
        <v>401.67200000000003</v>
      </c>
      <c r="Q13" s="81">
        <f t="shared" si="0"/>
        <v>127.82000000000002</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200</v>
      </c>
      <c r="D3" s="33">
        <f>'Field data and Waste 1'!C31</f>
        <v>100</v>
      </c>
      <c r="E3" s="33">
        <f>'Field data and Waste 1'!D31</f>
        <v>55.4422</v>
      </c>
      <c r="F3" s="33">
        <f>'Field data and Waste 1'!E31</f>
        <v>57.84</v>
      </c>
      <c r="G3" s="33">
        <f>'Field data and Waste 1'!F31</f>
        <v>7.7926000000000002</v>
      </c>
      <c r="H3" s="33">
        <f>'Field data and Waste 1'!G31</f>
        <v>0.04</v>
      </c>
      <c r="I3" s="33">
        <f>'Field data and Waste 1'!H31</f>
        <v>0.17199999999999999</v>
      </c>
      <c r="J3" s="33">
        <f>'Field data and Waste 1'!I31</f>
        <v>0.1</v>
      </c>
      <c r="K3" s="33">
        <f>'Field data and Waste 1'!J31</f>
        <v>2E-3</v>
      </c>
      <c r="L3" s="33">
        <f>'Field data and Waste 1'!K31</f>
        <v>0.01</v>
      </c>
      <c r="M3" s="33">
        <f>'Field data and Waste 1'!L31</f>
        <v>0.04</v>
      </c>
      <c r="N3" s="33">
        <f>'Field data and Waste 1'!M31</f>
        <v>0.04</v>
      </c>
      <c r="O3" s="33">
        <f>'Field data and Waste 1'!N31</f>
        <v>0</v>
      </c>
      <c r="P3" s="33">
        <f>'Field data and Waste 1'!O31</f>
        <v>0</v>
      </c>
      <c r="Q3" s="33">
        <f>'Field data and Waste 1'!P31</f>
        <v>118.8</v>
      </c>
      <c r="R3" s="33">
        <f>'Field data and Waste 1'!Q31</f>
        <v>21.750000000000004</v>
      </c>
      <c r="S3" s="33">
        <f>'Field data and Waste 1'!R31</f>
        <v>0</v>
      </c>
      <c r="T3" s="33">
        <f>'Field data and Waste 1'!S31</f>
        <v>0</v>
      </c>
      <c r="U3" s="33">
        <f>'Field data and Waste 1'!T31</f>
        <v>0</v>
      </c>
      <c r="V3" s="33">
        <f>'Field data and Waste 1'!U31</f>
        <v>0</v>
      </c>
    </row>
    <row r="4" spans="1:22" x14ac:dyDescent="0.25">
      <c r="A4" s="36">
        <v>2</v>
      </c>
      <c r="B4" s="91"/>
      <c r="C4" s="33">
        <f>'Waste 2'!B31</f>
        <v>164</v>
      </c>
      <c r="D4" s="33">
        <f>'Waste 2'!C31</f>
        <v>164</v>
      </c>
      <c r="E4" s="33">
        <f>'Waste 2'!D31</f>
        <v>232.94887999999997</v>
      </c>
      <c r="F4" s="33">
        <f>'Waste 2'!E31</f>
        <v>147.62214</v>
      </c>
      <c r="G4" s="33">
        <f>'Waste 2'!F31</f>
        <v>31.813704000000001</v>
      </c>
      <c r="H4" s="33">
        <f>'Waste 2'!G31</f>
        <v>3.2800000000000003E-2</v>
      </c>
      <c r="I4" s="33">
        <f>'Waste 2'!H31</f>
        <v>0.13120000000000001</v>
      </c>
      <c r="J4" s="33">
        <f>'Waste 2'!I31</f>
        <v>8.2000000000000003E-2</v>
      </c>
      <c r="K4" s="33">
        <f>'Waste 2'!J31</f>
        <v>1.6400000000000002E-3</v>
      </c>
      <c r="L4" s="33">
        <f>'Waste 2'!K31</f>
        <v>8.2000000000000007E-3</v>
      </c>
      <c r="M4" s="33">
        <f>'Waste 2'!L31</f>
        <v>3.2800000000000003E-2</v>
      </c>
      <c r="N4" s="33">
        <f>'Waste 2'!M31</f>
        <v>3.2800000000000003E-2</v>
      </c>
      <c r="O4" s="33">
        <f>'Waste 2'!N31</f>
        <v>0</v>
      </c>
      <c r="P4" s="33">
        <f>'Waste 2'!O31</f>
        <v>0</v>
      </c>
      <c r="Q4" s="33">
        <f>'Waste 2'!P31</f>
        <v>76.75200000000001</v>
      </c>
      <c r="R4" s="33">
        <f>'Waste 2'!Q31</f>
        <v>67.650000000000006</v>
      </c>
      <c r="S4" s="33">
        <f>'Waste 2'!R31</f>
        <v>0</v>
      </c>
      <c r="T4" s="33">
        <f>'Waste 2'!S31</f>
        <v>0</v>
      </c>
      <c r="U4" s="33">
        <f>'Waste 2'!T31</f>
        <v>0</v>
      </c>
      <c r="V4" s="33">
        <f>'Waste 2'!U31</f>
        <v>0</v>
      </c>
    </row>
    <row r="5" spans="1:22" x14ac:dyDescent="0.25">
      <c r="A5" s="36">
        <v>3</v>
      </c>
      <c r="B5" s="91"/>
      <c r="C5" s="33">
        <f>'Waste 3'!B31</f>
        <v>150</v>
      </c>
      <c r="D5" s="33">
        <f>'Waste 3'!C31</f>
        <v>105.00000000000001</v>
      </c>
      <c r="E5" s="33">
        <f>'Waste 3'!D31</f>
        <v>84.194249999999997</v>
      </c>
      <c r="F5" s="33">
        <f>'Waste 3'!E31</f>
        <v>50.067750000000011</v>
      </c>
      <c r="G5" s="33">
        <f>'Waste 3'!F31</f>
        <v>6.9635999999999996</v>
      </c>
      <c r="H5" s="33">
        <f>'Waste 3'!G31</f>
        <v>6.6000000000000003E-2</v>
      </c>
      <c r="I5" s="33">
        <f>'Waste 3'!H31</f>
        <v>0.27</v>
      </c>
      <c r="J5" s="33">
        <f>'Waste 3'!I31</f>
        <v>7.4999999999999997E-2</v>
      </c>
      <c r="K5" s="33">
        <f>'Waste 3'!J31</f>
        <v>1.5E-3</v>
      </c>
      <c r="L5" s="33">
        <f>'Waste 3'!K31</f>
        <v>7.5000000000000006E-3</v>
      </c>
      <c r="M5" s="33">
        <f>'Waste 3'!L31</f>
        <v>3.0000000000000002E-2</v>
      </c>
      <c r="N5" s="33">
        <f>'Waste 3'!M31</f>
        <v>3.0000000000000002E-2</v>
      </c>
      <c r="O5" s="33">
        <f>'Waste 3'!N31</f>
        <v>0</v>
      </c>
      <c r="P5" s="33">
        <f>'Waste 3'!O31</f>
        <v>0</v>
      </c>
      <c r="Q5" s="33">
        <f>'Waste 3'!P31</f>
        <v>103.50000000000001</v>
      </c>
      <c r="R5" s="33">
        <f>'Waste 3'!Q31</f>
        <v>21.9</v>
      </c>
      <c r="S5" s="33">
        <f>'Waste 3'!R31</f>
        <v>0</v>
      </c>
      <c r="T5" s="33">
        <f>'Waste 3'!S31</f>
        <v>0</v>
      </c>
      <c r="U5" s="33">
        <f>'Waste 3'!T31</f>
        <v>0</v>
      </c>
      <c r="V5" s="33">
        <f>'Waste 3'!U31</f>
        <v>0</v>
      </c>
    </row>
    <row r="6" spans="1:22" x14ac:dyDescent="0.25">
      <c r="A6" s="36">
        <v>4</v>
      </c>
      <c r="B6" s="91"/>
      <c r="C6" s="33">
        <f>'Waste 4'!B31</f>
        <v>70</v>
      </c>
      <c r="D6" s="33">
        <f>'Waste 4'!C31</f>
        <v>56</v>
      </c>
      <c r="E6" s="33">
        <f>'Waste 4'!D31</f>
        <v>58.214309999999998</v>
      </c>
      <c r="F6" s="33">
        <f>'Waste 4'!E31</f>
        <v>59.298050000000011</v>
      </c>
      <c r="G6" s="33">
        <f>'Waste 4'!F31</f>
        <v>14.507499999999999</v>
      </c>
      <c r="H6" s="33">
        <f>'Waste 4'!G31</f>
        <v>0.10640000000000001</v>
      </c>
      <c r="I6" s="33">
        <f>'Waste 4'!H31</f>
        <v>0.1547</v>
      </c>
      <c r="J6" s="33">
        <f>'Waste 4'!I31</f>
        <v>3.5000000000000003E-2</v>
      </c>
      <c r="K6" s="33">
        <f>'Waste 4'!J31</f>
        <v>7.000000000000001E-4</v>
      </c>
      <c r="L6" s="33">
        <f>'Waste 4'!K31</f>
        <v>3.5000000000000001E-3</v>
      </c>
      <c r="M6" s="33">
        <f>'Waste 4'!L31</f>
        <v>1.4E-2</v>
      </c>
      <c r="N6" s="33">
        <f>'Waste 4'!M31</f>
        <v>1.4E-2</v>
      </c>
      <c r="O6" s="33">
        <f>'Waste 4'!N31</f>
        <v>0</v>
      </c>
      <c r="P6" s="33">
        <f>'Waste 4'!O31</f>
        <v>0</v>
      </c>
      <c r="Q6" s="33">
        <f>'Waste 4'!P31</f>
        <v>102.62</v>
      </c>
      <c r="R6" s="33">
        <f>'Waste 4'!Q31</f>
        <v>16.520000000000003</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144</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200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164</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70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72" ma:contentTypeDescription="Permitting &amp; Compliance Word Document" ma:contentTypeScope="" ma:versionID="24e2e3d7b6ea9a4e9a3c2d6c0b3b0c60">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ebbdb030f78354b3df215977e49478e8"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REGU-195-6511649</_dlc_DocId>
    <_dlc_DocIdUrl xmlns="9be56660-2c31-41ef-bc00-23e72f632f2a">
      <Url>https://cyfoethnaturiolcymru.sharepoint.com/teams/Regulatory/Permitting/_layouts/15/DocIdRedir.aspx?ID=REGU-195-6511649</Url>
      <Description>REGU-195-6511649</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2022-03-27T23:00:00+00:00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387AD846-84B6-4C90-B558-4257EEE54D0F}"/>
</file>

<file path=customXml/itemProps3.xml><?xml version="1.0" encoding="utf-8"?>
<ds:datastoreItem xmlns:ds="http://schemas.openxmlformats.org/officeDocument/2006/customXml" ds:itemID="{7BB3A334-CC74-44A0-8D2F-5A5F8DF162CD}"/>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Ethan Banfield</dc:creator>
  <cp:keywords>NRW Nutrient Calculator</cp:keywords>
  <cp:lastModifiedBy>Banfield, Ethan</cp:lastModifiedBy>
  <dcterms:created xsi:type="dcterms:W3CDTF">2016-09-26T10:07:59Z</dcterms:created>
  <dcterms:modified xsi:type="dcterms:W3CDTF">2022-03-21T15:08:35Z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69d01b51-cfd5-439b-a85d-b803151fb311</vt:lpwstr>
  </property>
</Properties>
</file>