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4739/"/>
    </mc:Choice>
  </mc:AlternateContent>
  <xr:revisionPtr revIDLastSave="0" documentId="13_ncr:1_{6EC744CD-FA49-46B2-9ECB-16201294AD14}" xr6:coauthVersionLast="45" xr6:coauthVersionMax="45" xr10:uidLastSave="{00000000-0000-0000-0000-000000000000}"/>
  <bookViews>
    <workbookView xWindow="-110" yWindow="-110" windowWidth="19420" windowHeight="1042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8"/>
  <c r="L3" i="30"/>
  <c r="L3" i="26"/>
  <c r="L3" i="24"/>
  <c r="L3" i="29"/>
  <c r="L3" i="23"/>
  <c r="L3" i="22"/>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T19" i="29" s="1"/>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17" i="22"/>
  <c r="L59" i="22"/>
  <c r="M21" i="22"/>
  <c r="M23" i="22" s="1"/>
  <c r="M17" i="22"/>
  <c r="T59" i="22"/>
  <c r="U21" i="22"/>
  <c r="U17" i="22"/>
  <c r="U19" i="22" s="1"/>
  <c r="D59" i="27"/>
  <c r="E17" i="27"/>
  <c r="E19" i="27" s="1"/>
  <c r="L59" i="27"/>
  <c r="M17" i="27"/>
  <c r="M19" i="27" s="1"/>
  <c r="T59" i="27"/>
  <c r="U17" i="27"/>
  <c r="S59" i="22"/>
  <c r="T21" i="22"/>
  <c r="T17" i="22"/>
  <c r="T19" i="22" s="1"/>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19" i="23" s="1"/>
  <c r="M21" i="23"/>
  <c r="T59" i="23"/>
  <c r="U17" i="23"/>
  <c r="U19" i="23" s="1"/>
  <c r="U21" i="23"/>
  <c r="U23" i="23" s="1"/>
  <c r="H21" i="24"/>
  <c r="H17" i="24"/>
  <c r="H19" i="24" s="1"/>
  <c r="P17" i="24"/>
  <c r="P21" i="24"/>
  <c r="C59" i="26"/>
  <c r="D21" i="26"/>
  <c r="D23" i="26" s="1"/>
  <c r="D17" i="26"/>
  <c r="D19" i="26" s="1"/>
  <c r="K59" i="26"/>
  <c r="L21" i="26"/>
  <c r="L17" i="26"/>
  <c r="S59" i="26"/>
  <c r="T21" i="26"/>
  <c r="T23" i="26" s="1"/>
  <c r="T17" i="26"/>
  <c r="T19" i="26" s="1"/>
  <c r="N63" i="26"/>
  <c r="J59" i="27"/>
  <c r="K17" i="27"/>
  <c r="K19" i="27" s="1"/>
  <c r="R59" i="27"/>
  <c r="S17" i="27"/>
  <c r="S19" i="27" s="1"/>
  <c r="J59" i="28"/>
  <c r="K17" i="28"/>
  <c r="K21" i="28"/>
  <c r="K23" i="28" s="1"/>
  <c r="R59" i="28"/>
  <c r="S17" i="28"/>
  <c r="S19" i="28" s="1"/>
  <c r="S21" i="28"/>
  <c r="S23" i="28" s="1"/>
  <c r="I59" i="29"/>
  <c r="J17" i="29"/>
  <c r="J21" i="29"/>
  <c r="Q59" i="29"/>
  <c r="R21" i="29"/>
  <c r="R23" i="29" s="1"/>
  <c r="R17" i="29"/>
  <c r="H59" i="30"/>
  <c r="H64" i="30" s="1"/>
  <c r="H65" i="30" s="1"/>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17" i="23"/>
  <c r="N19" i="23" s="1"/>
  <c r="U59" i="23"/>
  <c r="V21" i="23"/>
  <c r="V23" i="23" s="1"/>
  <c r="V17" i="23"/>
  <c r="I17" i="24"/>
  <c r="I19" i="24" s="1"/>
  <c r="I21" i="24"/>
  <c r="I23" i="24" s="1"/>
  <c r="Q17" i="24"/>
  <c r="Q19" i="24" s="1"/>
  <c r="Q21" i="24"/>
  <c r="Q23" i="24" s="1"/>
  <c r="D59" i="26"/>
  <c r="E21" i="26"/>
  <c r="E17" i="26"/>
  <c r="E19" i="26" s="1"/>
  <c r="L59" i="26"/>
  <c r="M21" i="26"/>
  <c r="M17" i="26"/>
  <c r="M19" i="26" s="1"/>
  <c r="T59" i="26"/>
  <c r="U21" i="26"/>
  <c r="U23" i="26" s="1"/>
  <c r="U17" i="26"/>
  <c r="U19" i="26" s="1"/>
  <c r="C59" i="27"/>
  <c r="D17" i="27"/>
  <c r="K59" i="27"/>
  <c r="L17" i="27"/>
  <c r="S59" i="27"/>
  <c r="T17" i="27"/>
  <c r="T19" i="27" s="1"/>
  <c r="C59" i="28"/>
  <c r="D21" i="28"/>
  <c r="D23" i="28" s="1"/>
  <c r="D24" i="28" s="1"/>
  <c r="D17" i="28"/>
  <c r="K59" i="28"/>
  <c r="L21" i="28"/>
  <c r="L17" i="28"/>
  <c r="L19" i="28" s="1"/>
  <c r="S59" i="28"/>
  <c r="T21" i="28"/>
  <c r="T17" i="28"/>
  <c r="T19" i="28" s="1"/>
  <c r="J59" i="29"/>
  <c r="K17" i="29"/>
  <c r="K21" i="29"/>
  <c r="R59" i="29"/>
  <c r="S21" i="29"/>
  <c r="S17" i="29"/>
  <c r="S19" i="29" s="1"/>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O65" i="21" s="1"/>
  <c r="P21" i="21"/>
  <c r="P23" i="21" s="1"/>
  <c r="P24" i="21" s="1"/>
  <c r="P17" i="21"/>
  <c r="H21" i="21"/>
  <c r="H23" i="21" s="1"/>
  <c r="H24" i="21" s="1"/>
  <c r="H17" i="21"/>
  <c r="H19" i="21" s="1"/>
  <c r="E59" i="22"/>
  <c r="F21" i="22"/>
  <c r="F23" i="22" s="1"/>
  <c r="F17" i="22"/>
  <c r="F19" i="22" s="1"/>
  <c r="M59" i="22"/>
  <c r="N21" i="22"/>
  <c r="N23" i="22" s="1"/>
  <c r="N17" i="22"/>
  <c r="U59" i="22"/>
  <c r="V17" i="22"/>
  <c r="V19" i="22" s="1"/>
  <c r="V21" i="22"/>
  <c r="C18" i="22"/>
  <c r="H21" i="23"/>
  <c r="H23" i="23" s="1"/>
  <c r="H17" i="23"/>
  <c r="P17" i="23"/>
  <c r="P19" i="23" s="1"/>
  <c r="P21" i="23"/>
  <c r="J59" i="24"/>
  <c r="K21" i="24"/>
  <c r="K23" i="24" s="1"/>
  <c r="K17" i="24"/>
  <c r="R59" i="24"/>
  <c r="S21" i="24"/>
  <c r="S23" i="24" s="1"/>
  <c r="S17" i="24"/>
  <c r="G21" i="26"/>
  <c r="G17" i="26"/>
  <c r="O17" i="26"/>
  <c r="O21" i="26"/>
  <c r="O23" i="26" s="1"/>
  <c r="E59" i="27"/>
  <c r="F17" i="27"/>
  <c r="F19" i="27" s="1"/>
  <c r="M59" i="27"/>
  <c r="N17" i="27"/>
  <c r="U59" i="27"/>
  <c r="V17" i="27"/>
  <c r="E59" i="28"/>
  <c r="F17" i="28"/>
  <c r="F19" i="28" s="1"/>
  <c r="F21" i="28"/>
  <c r="M59" i="28"/>
  <c r="N17" i="28"/>
  <c r="N19" i="28" s="1"/>
  <c r="N21" i="28"/>
  <c r="U59" i="28"/>
  <c r="V17" i="28"/>
  <c r="V21" i="28"/>
  <c r="V23" i="28" s="1"/>
  <c r="D59" i="29"/>
  <c r="E17" i="29"/>
  <c r="E21" i="29"/>
  <c r="L59" i="29"/>
  <c r="M17" i="29"/>
  <c r="M21" i="29"/>
  <c r="T59" i="29"/>
  <c r="U17" i="29"/>
  <c r="U21" i="29"/>
  <c r="U23" i="29" s="1"/>
  <c r="C59" i="30"/>
  <c r="D17" i="30"/>
  <c r="D19" i="30" s="1"/>
  <c r="D21" i="30"/>
  <c r="D23" i="30" s="1"/>
  <c r="K59" i="30"/>
  <c r="L17" i="30"/>
  <c r="L19" i="30" s="1"/>
  <c r="L21" i="30"/>
  <c r="S59" i="30"/>
  <c r="T17" i="30"/>
  <c r="T21" i="30"/>
  <c r="T23"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19" i="22" s="1"/>
  <c r="G21" i="22"/>
  <c r="O17" i="22"/>
  <c r="O19" i="22" s="1"/>
  <c r="O21" i="22"/>
  <c r="O23" i="22" s="1"/>
  <c r="H59" i="23"/>
  <c r="I21" i="23"/>
  <c r="I23" i="23" s="1"/>
  <c r="I17" i="23"/>
  <c r="P59" i="23"/>
  <c r="Q17" i="23"/>
  <c r="Q19" i="23" s="1"/>
  <c r="Q21" i="23"/>
  <c r="Q23" i="23" s="1"/>
  <c r="C59" i="24"/>
  <c r="D17" i="24"/>
  <c r="D19" i="24" s="1"/>
  <c r="D21" i="24"/>
  <c r="D23" i="24" s="1"/>
  <c r="K59" i="24"/>
  <c r="L21" i="24"/>
  <c r="L17" i="24"/>
  <c r="L19" i="24" s="1"/>
  <c r="S59" i="24"/>
  <c r="T21" i="24"/>
  <c r="T17" i="24"/>
  <c r="T19" i="24" s="1"/>
  <c r="H21" i="26"/>
  <c r="H23" i="26" s="1"/>
  <c r="H17" i="26"/>
  <c r="H19" i="26" s="1"/>
  <c r="P21" i="26"/>
  <c r="P17" i="26"/>
  <c r="F59" i="28"/>
  <c r="G17" i="28"/>
  <c r="G19" i="28" s="1"/>
  <c r="G21" i="28"/>
  <c r="G23" i="28" s="1"/>
  <c r="N59" i="28"/>
  <c r="O17" i="28"/>
  <c r="O19" i="28" s="1"/>
  <c r="O21" i="28"/>
  <c r="E59" i="29"/>
  <c r="F17" i="29"/>
  <c r="F21" i="29"/>
  <c r="F23" i="29" s="1"/>
  <c r="M59" i="29"/>
  <c r="N17" i="29"/>
  <c r="N21" i="29"/>
  <c r="U59" i="29"/>
  <c r="V17" i="29"/>
  <c r="V21" i="29"/>
  <c r="V23" i="29" s="1"/>
  <c r="D59" i="30"/>
  <c r="E17" i="30"/>
  <c r="E19" i="30" s="1"/>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17" i="23"/>
  <c r="J19" i="23" s="1"/>
  <c r="Q59" i="23"/>
  <c r="R21" i="23"/>
  <c r="R17" i="23"/>
  <c r="D59" i="24"/>
  <c r="E17" i="24"/>
  <c r="E19" i="24" s="1"/>
  <c r="E21" i="24"/>
  <c r="L59" i="24"/>
  <c r="M17" i="24"/>
  <c r="M19" i="24" s="1"/>
  <c r="M21" i="24"/>
  <c r="M23" i="24" s="1"/>
  <c r="T59" i="24"/>
  <c r="U21" i="24"/>
  <c r="U17" i="24"/>
  <c r="H59" i="26"/>
  <c r="I17" i="26"/>
  <c r="I19" i="26" s="1"/>
  <c r="I21" i="26"/>
  <c r="I23" i="26" s="1"/>
  <c r="P59" i="26"/>
  <c r="Q17" i="26"/>
  <c r="Q19" i="26" s="1"/>
  <c r="Q21" i="26"/>
  <c r="E63" i="26"/>
  <c r="H17" i="27"/>
  <c r="P17" i="27"/>
  <c r="P19" i="27" s="1"/>
  <c r="H21" i="28"/>
  <c r="H23" i="28" s="1"/>
  <c r="H17" i="28"/>
  <c r="H19" i="28" s="1"/>
  <c r="P21" i="28"/>
  <c r="P23" i="28" s="1"/>
  <c r="P17" i="28"/>
  <c r="P19" i="28" s="1"/>
  <c r="G17" i="29"/>
  <c r="G19" i="29" s="1"/>
  <c r="G21" i="29"/>
  <c r="G23" i="29" s="1"/>
  <c r="O17" i="29"/>
  <c r="O21" i="29"/>
  <c r="O23" i="29" s="1"/>
  <c r="E59" i="30"/>
  <c r="F21" i="30"/>
  <c r="F17" i="30"/>
  <c r="F19" i="30" s="1"/>
  <c r="M59" i="30"/>
  <c r="N21" i="30"/>
  <c r="N17" i="30"/>
  <c r="U59" i="30"/>
  <c r="V21" i="30"/>
  <c r="V23"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23" i="22" s="1"/>
  <c r="P17" i="22"/>
  <c r="T59" i="21"/>
  <c r="T64" i="21" s="1"/>
  <c r="T65"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17" i="28"/>
  <c r="I19" i="28" s="1"/>
  <c r="Q21" i="28"/>
  <c r="Q23" i="28" s="1"/>
  <c r="Q17" i="28"/>
  <c r="Q19" i="28" s="1"/>
  <c r="H21" i="29"/>
  <c r="H23" i="29" s="1"/>
  <c r="H17" i="29"/>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19" i="23" s="1"/>
  <c r="T21" i="23"/>
  <c r="G17" i="24"/>
  <c r="G19" i="24" s="1"/>
  <c r="G21" i="24"/>
  <c r="G23" i="24" s="1"/>
  <c r="O17" i="24"/>
  <c r="O21" i="24"/>
  <c r="J59" i="26"/>
  <c r="K17" i="26"/>
  <c r="K19" i="26" s="1"/>
  <c r="K21" i="26"/>
  <c r="K23" i="26" s="1"/>
  <c r="R59" i="26"/>
  <c r="S17" i="26"/>
  <c r="S19" i="26" s="1"/>
  <c r="S21" i="26"/>
  <c r="S23" i="26" s="1"/>
  <c r="M63" i="26"/>
  <c r="I59" i="27"/>
  <c r="J17" i="27"/>
  <c r="Q59" i="27"/>
  <c r="R17" i="27"/>
  <c r="R19" i="27" s="1"/>
  <c r="I59" i="28"/>
  <c r="J17" i="28"/>
  <c r="J19" i="28" s="1"/>
  <c r="J21" i="28"/>
  <c r="J23" i="28" s="1"/>
  <c r="Q59" i="28"/>
  <c r="R21" i="28"/>
  <c r="R23" i="28" s="1"/>
  <c r="R17" i="28"/>
  <c r="I21" i="29"/>
  <c r="I23" i="29" s="1"/>
  <c r="I17" i="29"/>
  <c r="I19" i="29" s="1"/>
  <c r="Q21" i="29"/>
  <c r="Q23" i="29" s="1"/>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G23" i="22"/>
  <c r="K58" i="21"/>
  <c r="K61" i="21" s="1"/>
  <c r="K64" i="21" s="1"/>
  <c r="K65" i="21" s="1"/>
  <c r="R19" i="24"/>
  <c r="I21" i="27"/>
  <c r="I23" i="27" s="1"/>
  <c r="Q21" i="27"/>
  <c r="R58" i="21"/>
  <c r="R61" i="21" s="1"/>
  <c r="O57" i="21"/>
  <c r="A43" i="21"/>
  <c r="J58" i="21"/>
  <c r="J61" i="21" s="1"/>
  <c r="G23" i="26"/>
  <c r="D58" i="29"/>
  <c r="D61" i="29" s="1"/>
  <c r="P23" i="26"/>
  <c r="G21" i="27"/>
  <c r="G23" i="27" s="1"/>
  <c r="O21" i="27"/>
  <c r="O23" i="27" s="1"/>
  <c r="D58" i="30"/>
  <c r="D61" i="30" s="1"/>
  <c r="D64" i="30" s="1"/>
  <c r="D65" i="30" s="1"/>
  <c r="L58" i="30"/>
  <c r="L61" i="30" s="1"/>
  <c r="L64" i="30" s="1"/>
  <c r="L65" i="30" s="1"/>
  <c r="R58" i="23"/>
  <c r="R61" i="23" s="1"/>
  <c r="H21" i="27"/>
  <c r="H23" i="27" s="1"/>
  <c r="P21" i="27"/>
  <c r="J58" i="22"/>
  <c r="J61" i="22" s="1"/>
  <c r="J58" i="26"/>
  <c r="J61" i="26" s="1"/>
  <c r="R19" i="23"/>
  <c r="J58" i="27"/>
  <c r="J61" i="27" s="1"/>
  <c r="J64" i="27" s="1"/>
  <c r="J65" i="27" s="1"/>
  <c r="R58" i="27"/>
  <c r="R61" i="27" s="1"/>
  <c r="R64" i="27" s="1"/>
  <c r="R65" i="27" s="1"/>
  <c r="R58" i="28"/>
  <c r="R61" i="28" s="1"/>
  <c r="R64" i="28" s="1"/>
  <c r="R65" i="28" s="1"/>
  <c r="F58" i="22"/>
  <c r="F61" i="22" s="1"/>
  <c r="N58" i="22"/>
  <c r="N61"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P65" i="22" s="1"/>
  <c r="F59" i="22"/>
  <c r="K58" i="29"/>
  <c r="K61" i="29" s="1"/>
  <c r="I58" i="23"/>
  <c r="I61" i="23" s="1"/>
  <c r="Q58" i="23"/>
  <c r="Q61" i="23" s="1"/>
  <c r="L58" i="29"/>
  <c r="L61" i="29" s="1"/>
  <c r="T58" i="29"/>
  <c r="T61" i="29" s="1"/>
  <c r="T64" i="29" s="1"/>
  <c r="T65" i="29" s="1"/>
  <c r="I23" i="30"/>
  <c r="Q23" i="30"/>
  <c r="U23" i="30"/>
  <c r="J58" i="28"/>
  <c r="J61" i="28" s="1"/>
  <c r="J64" i="28" s="1"/>
  <c r="J65" i="28" s="1"/>
  <c r="R58" i="22"/>
  <c r="R61" i="22" s="1"/>
  <c r="R64" i="22" s="1"/>
  <c r="R65" i="22" s="1"/>
  <c r="J58" i="23"/>
  <c r="J61" i="23" s="1"/>
  <c r="J64" i="23" s="1"/>
  <c r="J65" i="23" s="1"/>
  <c r="J58" i="24"/>
  <c r="J61" i="24" s="1"/>
  <c r="R58" i="24"/>
  <c r="R61" i="24" s="1"/>
  <c r="F57" i="24"/>
  <c r="T58" i="30"/>
  <c r="T61" i="30" s="1"/>
  <c r="T64" i="30" s="1"/>
  <c r="T65" i="30" s="1"/>
  <c r="C58" i="23"/>
  <c r="C61" i="23" s="1"/>
  <c r="C64" i="23" s="1"/>
  <c r="C65" i="23" s="1"/>
  <c r="K58" i="23"/>
  <c r="K61" i="23" s="1"/>
  <c r="S58" i="23"/>
  <c r="S61" i="23" s="1"/>
  <c r="F58" i="26"/>
  <c r="F61" i="26" s="1"/>
  <c r="D58" i="27"/>
  <c r="D61" i="27" s="1"/>
  <c r="L58" i="27"/>
  <c r="L61" i="27" s="1"/>
  <c r="T58" i="27"/>
  <c r="T61" i="27" s="1"/>
  <c r="T64" i="27" s="1"/>
  <c r="T65" i="27" s="1"/>
  <c r="J58" i="30"/>
  <c r="J61" i="30" s="1"/>
  <c r="J64" i="30" s="1"/>
  <c r="J65" i="30" s="1"/>
  <c r="R58" i="30"/>
  <c r="R61" i="30" s="1"/>
  <c r="R64" i="30" s="1"/>
  <c r="R65" i="30" s="1"/>
  <c r="P57" i="30"/>
  <c r="J57" i="21"/>
  <c r="H59" i="21"/>
  <c r="Q23" i="22"/>
  <c r="J19" i="27"/>
  <c r="R21" i="27"/>
  <c r="R23" i="27" s="1"/>
  <c r="E58" i="27"/>
  <c r="E61" i="27" s="1"/>
  <c r="E64" i="27" s="1"/>
  <c r="E65" i="27" s="1"/>
  <c r="M58" i="27"/>
  <c r="M61" i="27" s="1"/>
  <c r="U58" i="27"/>
  <c r="U61" i="27" s="1"/>
  <c r="I58" i="29"/>
  <c r="I61" i="29" s="1"/>
  <c r="I64" i="29" s="1"/>
  <c r="I65" i="29" s="1"/>
  <c r="Q58" i="29"/>
  <c r="Q61" i="29" s="1"/>
  <c r="Q64" i="29" s="1"/>
  <c r="Q65"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L23" i="30"/>
  <c r="G58" i="30"/>
  <c r="G61" i="30" s="1"/>
  <c r="O58" i="30"/>
  <c r="O61" i="30" s="1"/>
  <c r="Q57" i="30"/>
  <c r="A36" i="22"/>
  <c r="G58" i="27"/>
  <c r="G61" i="27" s="1"/>
  <c r="T58" i="28"/>
  <c r="T61" i="28" s="1"/>
  <c r="T64" i="28" s="1"/>
  <c r="T65" i="28" s="1"/>
  <c r="C58" i="29"/>
  <c r="C61" i="29" s="1"/>
  <c r="H58" i="30"/>
  <c r="H61" i="30" s="1"/>
  <c r="N59" i="30"/>
  <c r="K19" i="21"/>
  <c r="Q57" i="21"/>
  <c r="B58" i="21"/>
  <c r="B61" i="21" s="1"/>
  <c r="I58" i="22"/>
  <c r="I61"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U65" i="23" s="1"/>
  <c r="V19" i="23"/>
  <c r="O23" i="24"/>
  <c r="F58" i="24"/>
  <c r="F61" i="24" s="1"/>
  <c r="N58" i="24"/>
  <c r="N61" i="24" s="1"/>
  <c r="F59" i="24"/>
  <c r="I58" i="27"/>
  <c r="I61" i="27" s="1"/>
  <c r="I64" i="27" s="1"/>
  <c r="I65" i="27" s="1"/>
  <c r="Q58" i="27"/>
  <c r="Q61" i="27" s="1"/>
  <c r="H57" i="27"/>
  <c r="F59" i="27"/>
  <c r="O23" i="28"/>
  <c r="F58" i="28"/>
  <c r="F61" i="28" s="1"/>
  <c r="N58" i="28"/>
  <c r="N61" i="28" s="1"/>
  <c r="E58" i="29"/>
  <c r="E61" i="29" s="1"/>
  <c r="M58" i="29"/>
  <c r="M61" i="29" s="1"/>
  <c r="U58" i="29"/>
  <c r="U61" i="29" s="1"/>
  <c r="F57" i="30"/>
  <c r="N58" i="26"/>
  <c r="N61" i="26" s="1"/>
  <c r="T58" i="24"/>
  <c r="T61" i="24" s="1"/>
  <c r="T64" i="24" s="1"/>
  <c r="T65" i="24" s="1"/>
  <c r="H58" i="26"/>
  <c r="H61" i="26" s="1"/>
  <c r="L58" i="28"/>
  <c r="L61" i="28" s="1"/>
  <c r="S58" i="29"/>
  <c r="S61" i="29" s="1"/>
  <c r="S64" i="29" s="1"/>
  <c r="S65" i="29" s="1"/>
  <c r="P19" i="21"/>
  <c r="H23" i="22"/>
  <c r="C58" i="22"/>
  <c r="C61" i="22" s="1"/>
  <c r="C64" i="22" s="1"/>
  <c r="C65" i="22" s="1"/>
  <c r="K58" i="22"/>
  <c r="K61" i="22" s="1"/>
  <c r="S58" i="22"/>
  <c r="S61" i="22" s="1"/>
  <c r="S64" i="22" s="1"/>
  <c r="S65" i="22" s="1"/>
  <c r="F57" i="23"/>
  <c r="L23" i="24"/>
  <c r="T23" i="24"/>
  <c r="G58" i="24"/>
  <c r="G61" i="24" s="1"/>
  <c r="O58" i="24"/>
  <c r="O61" i="24" s="1"/>
  <c r="N59" i="24"/>
  <c r="C58" i="26"/>
  <c r="C61" i="26" s="1"/>
  <c r="K58" i="26"/>
  <c r="K61" i="26" s="1"/>
  <c r="S58" i="26"/>
  <c r="S61" i="26" s="1"/>
  <c r="S64" i="26" s="1"/>
  <c r="S65"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S65" i="27" s="1"/>
  <c r="P57" i="27"/>
  <c r="N59" i="27"/>
  <c r="H58" i="28"/>
  <c r="H61" i="28" s="1"/>
  <c r="P58" i="28"/>
  <c r="P61" i="28" s="1"/>
  <c r="N57" i="28"/>
  <c r="D23" i="29"/>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I65" i="28" s="1"/>
  <c r="Q58" i="28"/>
  <c r="Q61" i="28" s="1"/>
  <c r="Q64" i="28" s="1"/>
  <c r="Q65" i="28" s="1"/>
  <c r="H58" i="29"/>
  <c r="H61" i="29" s="1"/>
  <c r="P58" i="29"/>
  <c r="P61" i="29" s="1"/>
  <c r="E58" i="30"/>
  <c r="E61" i="30" s="1"/>
  <c r="M58" i="30"/>
  <c r="M61" i="30" s="1"/>
  <c r="U58" i="30"/>
  <c r="U61" i="30" s="1"/>
  <c r="U64"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K19" i="30"/>
  <c r="S19" i="30"/>
  <c r="S23" i="30"/>
  <c r="A31" i="30"/>
  <c r="A33" i="30"/>
  <c r="A39" i="30"/>
  <c r="A41" i="30"/>
  <c r="A47" i="30"/>
  <c r="A49" i="30"/>
  <c r="G57" i="30"/>
  <c r="O57" i="30"/>
  <c r="G59" i="30"/>
  <c r="O59" i="30"/>
  <c r="G63" i="30"/>
  <c r="O63" i="30"/>
  <c r="P63" i="30"/>
  <c r="I63" i="30"/>
  <c r="Q63" i="30"/>
  <c r="T19" i="30"/>
  <c r="N19" i="30"/>
  <c r="F23" i="30"/>
  <c r="N23" i="30"/>
  <c r="B63" i="30"/>
  <c r="J63" i="30"/>
  <c r="R63" i="30"/>
  <c r="M19" i="30"/>
  <c r="A32" i="30"/>
  <c r="A34" i="30"/>
  <c r="A40" i="30"/>
  <c r="A42" i="30"/>
  <c r="A48" i="30"/>
  <c r="A50" i="30"/>
  <c r="C63" i="30"/>
  <c r="K63" i="30"/>
  <c r="S63" i="30"/>
  <c r="P19" i="30"/>
  <c r="D63" i="30"/>
  <c r="L63" i="30"/>
  <c r="T63" i="30"/>
  <c r="H63" i="30"/>
  <c r="Q19" i="30"/>
  <c r="E63" i="30"/>
  <c r="M63" i="30"/>
  <c r="P63" i="29"/>
  <c r="J19" i="29"/>
  <c r="R19" i="29"/>
  <c r="J23" i="29"/>
  <c r="F57" i="29"/>
  <c r="N57" i="29"/>
  <c r="F59" i="29"/>
  <c r="N59" i="29"/>
  <c r="F63" i="29"/>
  <c r="N63" i="29"/>
  <c r="H63" i="29"/>
  <c r="K19" i="29"/>
  <c r="K23" i="29"/>
  <c r="S23" i="29"/>
  <c r="A31" i="29"/>
  <c r="A33" i="29"/>
  <c r="A39" i="29"/>
  <c r="A41" i="29"/>
  <c r="A47" i="29"/>
  <c r="A49" i="29"/>
  <c r="G57" i="29"/>
  <c r="O57" i="29"/>
  <c r="G59" i="29"/>
  <c r="O59" i="29"/>
  <c r="G63" i="29"/>
  <c r="O63" i="29"/>
  <c r="E19" i="29"/>
  <c r="M19" i="29"/>
  <c r="U19" i="29"/>
  <c r="E23" i="29"/>
  <c r="M23" i="29"/>
  <c r="I57" i="29"/>
  <c r="Q57" i="29"/>
  <c r="I63" i="29"/>
  <c r="Q63" i="29"/>
  <c r="F19" i="29"/>
  <c r="N19" i="29"/>
  <c r="V19" i="29"/>
  <c r="N23" i="29"/>
  <c r="B63" i="29"/>
  <c r="J63" i="29"/>
  <c r="R63" i="29"/>
  <c r="L19" i="29"/>
  <c r="O19" i="29"/>
  <c r="A32" i="29"/>
  <c r="A34" i="29"/>
  <c r="A40" i="29"/>
  <c r="A42" i="29"/>
  <c r="A48" i="29"/>
  <c r="A50" i="29"/>
  <c r="C63" i="29"/>
  <c r="K63" i="29"/>
  <c r="S63" i="29"/>
  <c r="H19" i="29"/>
  <c r="P19" i="29"/>
  <c r="D63" i="29"/>
  <c r="L63" i="29"/>
  <c r="T63" i="29"/>
  <c r="E63" i="29"/>
  <c r="M63" i="29"/>
  <c r="K19" i="28"/>
  <c r="A31" i="28"/>
  <c r="A33" i="28"/>
  <c r="A37" i="28"/>
  <c r="A39" i="28"/>
  <c r="A41" i="28"/>
  <c r="A45" i="28"/>
  <c r="A47" i="28"/>
  <c r="A49" i="28"/>
  <c r="G57" i="28"/>
  <c r="O57" i="28"/>
  <c r="G59" i="28"/>
  <c r="O59" i="28"/>
  <c r="G63" i="28"/>
  <c r="O63" i="28"/>
  <c r="D19" i="28"/>
  <c r="L23" i="28"/>
  <c r="T23" i="28"/>
  <c r="H59" i="28"/>
  <c r="P59" i="28"/>
  <c r="H63" i="28"/>
  <c r="P63" i="28"/>
  <c r="E19" i="28"/>
  <c r="M19" i="28"/>
  <c r="U19" i="28"/>
  <c r="M23" i="28"/>
  <c r="I57" i="28"/>
  <c r="Q57" i="28"/>
  <c r="I63" i="28"/>
  <c r="Q63" i="28"/>
  <c r="R19" i="28"/>
  <c r="V19" i="28"/>
  <c r="F23" i="28"/>
  <c r="N23" i="28"/>
  <c r="B63" i="28"/>
  <c r="J63" i="28"/>
  <c r="R63" i="28"/>
  <c r="A32" i="28"/>
  <c r="A34" i="28"/>
  <c r="A40" i="28"/>
  <c r="A42" i="28"/>
  <c r="A48" i="28"/>
  <c r="A50" i="28"/>
  <c r="C63" i="28"/>
  <c r="K63" i="28"/>
  <c r="S63" i="28"/>
  <c r="D63" i="28"/>
  <c r="L63" i="28"/>
  <c r="T63" i="28"/>
  <c r="E63" i="28"/>
  <c r="M63" i="28"/>
  <c r="Q23" i="27"/>
  <c r="T23"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A31" i="26"/>
  <c r="A33" i="26"/>
  <c r="A37" i="26"/>
  <c r="A39" i="26"/>
  <c r="A41" i="26"/>
  <c r="A45" i="26"/>
  <c r="A47" i="26"/>
  <c r="A49" i="26"/>
  <c r="G57" i="26"/>
  <c r="O57" i="26"/>
  <c r="G59" i="26"/>
  <c r="O59" i="26"/>
  <c r="G63" i="26"/>
  <c r="O63" i="26"/>
  <c r="L19" i="26"/>
  <c r="L23" i="26"/>
  <c r="H63" i="26"/>
  <c r="P63" i="26"/>
  <c r="E23" i="26"/>
  <c r="M23" i="26"/>
  <c r="I57" i="26"/>
  <c r="Q57" i="26"/>
  <c r="I59" i="26"/>
  <c r="I64" i="26" s="1"/>
  <c r="I65" i="26" s="1"/>
  <c r="Q59" i="26"/>
  <c r="I63" i="26"/>
  <c r="Q63" i="26"/>
  <c r="N19" i="26"/>
  <c r="N23" i="26"/>
  <c r="V23" i="26"/>
  <c r="B63" i="26"/>
  <c r="J63" i="26"/>
  <c r="R63" i="26"/>
  <c r="G19" i="26"/>
  <c r="O19" i="26"/>
  <c r="A32" i="26"/>
  <c r="A34" i="26"/>
  <c r="A40" i="26"/>
  <c r="A42" i="26"/>
  <c r="A48" i="26"/>
  <c r="A50" i="26"/>
  <c r="C63" i="26"/>
  <c r="K63" i="26"/>
  <c r="S63" i="26"/>
  <c r="P19" i="26"/>
  <c r="D63" i="26"/>
  <c r="L63" i="26"/>
  <c r="J23" i="24"/>
  <c r="H23" i="24"/>
  <c r="P23" i="24"/>
  <c r="K19" i="24"/>
  <c r="S19"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D23" i="23"/>
  <c r="L23" i="23"/>
  <c r="T23" i="23"/>
  <c r="E19" i="23"/>
  <c r="E23" i="23"/>
  <c r="M23" i="23"/>
  <c r="I57" i="23"/>
  <c r="Q57" i="23"/>
  <c r="N23" i="23"/>
  <c r="G19" i="23"/>
  <c r="O19" i="23"/>
  <c r="A32" i="23"/>
  <c r="A34" i="23"/>
  <c r="A40" i="23"/>
  <c r="A42" i="23"/>
  <c r="A48" i="23"/>
  <c r="A50" i="23"/>
  <c r="H19" i="23"/>
  <c r="I19" i="23"/>
  <c r="U63" i="22"/>
  <c r="M63" i="22"/>
  <c r="E63" i="22"/>
  <c r="F63" i="22"/>
  <c r="T63" i="22"/>
  <c r="L63" i="22"/>
  <c r="D63" i="22"/>
  <c r="S63" i="22"/>
  <c r="K63" i="22"/>
  <c r="C63" i="22"/>
  <c r="N63" i="22"/>
  <c r="R63" i="22"/>
  <c r="J63" i="22"/>
  <c r="B63" i="22"/>
  <c r="Q63" i="22"/>
  <c r="I63" i="22"/>
  <c r="P63" i="22"/>
  <c r="H63" i="22"/>
  <c r="O63" i="22"/>
  <c r="G63" i="22"/>
  <c r="S19" i="22"/>
  <c r="L19" i="22"/>
  <c r="L23" i="22"/>
  <c r="T23" i="22"/>
  <c r="K23" i="22"/>
  <c r="A31" i="22"/>
  <c r="A33" i="22"/>
  <c r="A41" i="22"/>
  <c r="A47" i="22"/>
  <c r="E19" i="22"/>
  <c r="M19" i="22"/>
  <c r="U23" i="22"/>
  <c r="I57" i="22"/>
  <c r="Q57" i="22"/>
  <c r="K19" i="22"/>
  <c r="A39" i="22"/>
  <c r="A49" i="22"/>
  <c r="N19" i="22"/>
  <c r="V23" i="22"/>
  <c r="A32" i="22"/>
  <c r="A34" i="22"/>
  <c r="A40" i="22"/>
  <c r="A42" i="22"/>
  <c r="A48" i="22"/>
  <c r="A50" i="22"/>
  <c r="P19" i="22"/>
  <c r="P64" i="21"/>
  <c r="P65" i="21" s="1"/>
  <c r="L23" i="21"/>
  <c r="L24" i="21" s="1"/>
  <c r="F23" i="21"/>
  <c r="F24" i="21" s="1"/>
  <c r="N23" i="21"/>
  <c r="N24" i="21" s="1"/>
  <c r="A33" i="21"/>
  <c r="A37" i="21"/>
  <c r="A41" i="21"/>
  <c r="A45" i="21"/>
  <c r="A49" i="21"/>
  <c r="E58" i="21"/>
  <c r="E61" i="21" s="1"/>
  <c r="M58" i="21"/>
  <c r="M61" i="21" s="1"/>
  <c r="U58" i="21"/>
  <c r="U61" i="21" s="1"/>
  <c r="U64" i="21" s="1"/>
  <c r="S19" i="21"/>
  <c r="I23" i="21"/>
  <c r="I24" i="21" s="1"/>
  <c r="G23" i="21"/>
  <c r="G24" i="21" s="1"/>
  <c r="M23" i="21"/>
  <c r="M24" i="21" s="1"/>
  <c r="C57" i="21"/>
  <c r="K57" i="21"/>
  <c r="S57" i="21"/>
  <c r="G19" i="21"/>
  <c r="Q19" i="21"/>
  <c r="J23" i="21"/>
  <c r="J24" i="21" s="1"/>
  <c r="R23" i="21"/>
  <c r="R24" i="21" s="1"/>
  <c r="I19" i="2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6" l="1"/>
  <c r="H65" i="26" s="1"/>
  <c r="J64" i="24"/>
  <c r="J65" i="24" s="1"/>
  <c r="R64" i="21"/>
  <c r="R65" i="21" s="1"/>
  <c r="Q64" i="26"/>
  <c r="Q65" i="26" s="1"/>
  <c r="Q64" i="27"/>
  <c r="Q65" i="27" s="1"/>
  <c r="O64" i="22"/>
  <c r="O65" i="22" s="1"/>
  <c r="D64" i="28"/>
  <c r="D65" i="28" s="1"/>
  <c r="D64" i="27"/>
  <c r="D65" i="27" s="1"/>
  <c r="N66" i="21"/>
  <c r="N65" i="21"/>
  <c r="U66" i="26"/>
  <c r="U65" i="26"/>
  <c r="G64" i="30"/>
  <c r="G65" i="30" s="1"/>
  <c r="C64" i="26"/>
  <c r="C65" i="26" s="1"/>
  <c r="K64" i="22"/>
  <c r="K65" i="22" s="1"/>
  <c r="U66" i="21"/>
  <c r="U65" i="21"/>
  <c r="I64" i="23"/>
  <c r="I65" i="23" s="1"/>
  <c r="C64" i="29"/>
  <c r="C65" i="29" s="1"/>
  <c r="N64" i="22"/>
  <c r="N65" i="22" s="1"/>
  <c r="U66" i="30"/>
  <c r="U65" i="30"/>
  <c r="E64" i="30"/>
  <c r="E65" i="30" s="1"/>
  <c r="I64" i="22"/>
  <c r="I65" i="22" s="1"/>
  <c r="M66" i="26"/>
  <c r="M65" i="26"/>
  <c r="L64" i="28"/>
  <c r="L65" i="28" s="1"/>
  <c r="F64" i="26"/>
  <c r="F66" i="26" s="1"/>
  <c r="B64" i="30"/>
  <c r="B65" i="30"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J66" i="30"/>
  <c r="F64" i="27"/>
  <c r="T66" i="27"/>
  <c r="L66" i="29"/>
  <c r="Q66" i="22"/>
  <c r="C66" i="22"/>
  <c r="T66" i="21"/>
  <c r="H66" i="30"/>
  <c r="E66" i="30"/>
  <c r="L66" i="21"/>
  <c r="S66" i="26"/>
  <c r="L66" i="26"/>
  <c r="T66" i="30"/>
  <c r="H66" i="22"/>
  <c r="R66" i="28"/>
  <c r="N64" i="26"/>
  <c r="O64" i="29"/>
  <c r="P64" i="29"/>
  <c r="S64" i="1"/>
  <c r="D66" i="27"/>
  <c r="N64" i="29"/>
  <c r="R66" i="30"/>
  <c r="L66" i="23"/>
  <c r="R64" i="1"/>
  <c r="J66" i="23"/>
  <c r="Q64" i="1"/>
  <c r="U64" i="1"/>
  <c r="P64" i="1"/>
  <c r="E66" i="27"/>
  <c r="Q66" i="29"/>
  <c r="F64" i="29"/>
  <c r="O64" i="23"/>
  <c r="O64" i="30"/>
  <c r="N64" i="24"/>
  <c r="B66" i="24"/>
  <c r="K66" i="30"/>
  <c r="C66" i="30"/>
  <c r="I66" i="30"/>
  <c r="R66" i="29"/>
  <c r="M66" i="29"/>
  <c r="I66" i="29"/>
  <c r="S66" i="29"/>
  <c r="T66" i="28"/>
  <c r="D66" i="28"/>
  <c r="Q66" i="28"/>
  <c r="I66" i="28"/>
  <c r="S66" i="28"/>
  <c r="K66" i="28"/>
  <c r="Q66" i="27"/>
  <c r="I66" i="27"/>
  <c r="P66" i="27"/>
  <c r="Q66" i="26"/>
  <c r="I66" i="26"/>
  <c r="H66" i="26"/>
  <c r="L66" i="24"/>
  <c r="I66" i="24"/>
  <c r="P66" i="24"/>
  <c r="D66" i="24"/>
  <c r="K66" i="24"/>
  <c r="M66" i="24"/>
  <c r="I66" i="23"/>
  <c r="N66" i="23"/>
  <c r="E66" i="23"/>
  <c r="I66" i="22"/>
  <c r="M66" i="22"/>
  <c r="S66" i="22"/>
  <c r="T66" i="22"/>
  <c r="H66" i="21"/>
  <c r="M66" i="21"/>
  <c r="K66" i="21"/>
  <c r="C66" i="21"/>
  <c r="D66" i="21"/>
  <c r="R66" i="21"/>
  <c r="N64" i="1"/>
  <c r="M64" i="1"/>
  <c r="T64" i="1"/>
  <c r="L64" i="1"/>
  <c r="J64" i="1"/>
  <c r="K64" i="1"/>
  <c r="O64" i="1"/>
  <c r="C64" i="1"/>
  <c r="I64" i="1"/>
  <c r="H64" i="1"/>
  <c r="G64" i="1"/>
  <c r="F64" i="1"/>
  <c r="E64" i="1"/>
  <c r="D64" i="1"/>
  <c r="B64" i="1"/>
  <c r="D63" i="1"/>
  <c r="L63" i="1"/>
  <c r="F63" i="1"/>
  <c r="R63" i="1"/>
  <c r="R65" i="1" s="1"/>
  <c r="J63" i="1"/>
  <c r="J65" i="1" s="1"/>
  <c r="Q63" i="1"/>
  <c r="I63" i="1"/>
  <c r="I65" i="1" s="1"/>
  <c r="C63" i="1"/>
  <c r="K63" i="1"/>
  <c r="K65" i="1" s="1"/>
  <c r="P63" i="1"/>
  <c r="H63" i="1"/>
  <c r="T63" i="1"/>
  <c r="S63" i="1"/>
  <c r="S65" i="1" s="1"/>
  <c r="O63" i="1"/>
  <c r="G63" i="1"/>
  <c r="N63" i="1"/>
  <c r="N65" i="1" s="1"/>
  <c r="E63" i="1"/>
  <c r="B63" i="1"/>
  <c r="U63" i="1"/>
  <c r="U65" i="1" s="1"/>
  <c r="M63" i="1"/>
  <c r="M65" i="1" s="1"/>
  <c r="C65" i="1" l="1"/>
  <c r="T66" i="1"/>
  <c r="T65" i="1"/>
  <c r="L66" i="28"/>
  <c r="C66" i="26"/>
  <c r="O66" i="22"/>
  <c r="D66" i="29"/>
  <c r="P65" i="1"/>
  <c r="L65" i="1"/>
  <c r="K66" i="22"/>
  <c r="M66" i="28"/>
  <c r="J66" i="24"/>
  <c r="C66" i="29"/>
  <c r="O65" i="1"/>
  <c r="Q66" i="1"/>
  <c r="Q65" i="1"/>
  <c r="R66" i="26"/>
  <c r="L66" i="22"/>
  <c r="N66" i="26"/>
  <c r="N65" i="26"/>
  <c r="N66" i="30"/>
  <c r="N65" i="30"/>
  <c r="M66" i="30"/>
  <c r="M65" i="30"/>
  <c r="N66" i="28"/>
  <c r="N65" i="28"/>
  <c r="R66" i="23"/>
  <c r="R65" i="23"/>
  <c r="F65" i="26"/>
  <c r="S66" i="24"/>
  <c r="O66" i="26"/>
  <c r="O65" i="26"/>
  <c r="N66" i="27"/>
  <c r="N65" i="27"/>
  <c r="U66" i="27"/>
  <c r="U65" i="27"/>
  <c r="J66" i="29"/>
  <c r="J65" i="29"/>
  <c r="Q66" i="23"/>
  <c r="Q65" i="23"/>
  <c r="T66" i="26"/>
  <c r="T65" i="26"/>
  <c r="M66" i="23"/>
  <c r="M65" i="23"/>
  <c r="K66" i="29"/>
  <c r="K65" i="29"/>
  <c r="O66" i="27"/>
  <c r="O65" i="27"/>
  <c r="U66" i="24"/>
  <c r="U65" i="24"/>
  <c r="R66" i="24"/>
  <c r="R65" i="24"/>
  <c r="M66" i="27"/>
  <c r="M65" i="27"/>
  <c r="S66" i="21"/>
  <c r="S65" i="21"/>
  <c r="U66" i="22"/>
  <c r="U65" i="22"/>
  <c r="U66" i="29"/>
  <c r="U65" i="29"/>
  <c r="N66" i="24"/>
  <c r="N65" i="24"/>
  <c r="O66" i="30"/>
  <c r="O65" i="30"/>
  <c r="S66" i="23"/>
  <c r="P66" i="30"/>
  <c r="P65" i="30"/>
  <c r="N66" i="22"/>
  <c r="U66" i="28"/>
  <c r="U65" i="28"/>
  <c r="L66" i="27"/>
  <c r="L65" i="27"/>
  <c r="J66" i="22"/>
  <c r="J65" i="22"/>
  <c r="O66" i="23"/>
  <c r="O65" i="23"/>
  <c r="I66" i="21"/>
  <c r="I65" i="21"/>
  <c r="O66" i="24"/>
  <c r="O65" i="24"/>
  <c r="N66" i="29"/>
  <c r="N65" i="29"/>
  <c r="P66" i="29"/>
  <c r="P65" i="29"/>
  <c r="P66" i="28"/>
  <c r="P65" i="28"/>
  <c r="O66" i="28"/>
  <c r="O65" i="28"/>
  <c r="S66" i="30"/>
  <c r="S65" i="30"/>
  <c r="P66" i="26"/>
  <c r="O66" i="29"/>
  <c r="O65" i="29"/>
  <c r="J66" i="26"/>
  <c r="K66" i="26"/>
  <c r="K65" i="26"/>
  <c r="K66" i="23"/>
  <c r="K65" i="23"/>
  <c r="J66" i="21"/>
  <c r="J65" i="21"/>
  <c r="E65" i="1"/>
  <c r="F65" i="1"/>
  <c r="D65" i="1"/>
  <c r="G65" i="1"/>
  <c r="H65" i="1"/>
  <c r="B65" i="1"/>
  <c r="D66" i="22"/>
  <c r="D66" i="23"/>
  <c r="D66" i="26"/>
  <c r="H66" i="29"/>
  <c r="H65" i="29"/>
  <c r="H66" i="28"/>
  <c r="H65" i="28"/>
  <c r="H66" i="24"/>
  <c r="H65" i="24"/>
  <c r="H66" i="27"/>
  <c r="H65" i="27"/>
  <c r="G66" i="23"/>
  <c r="G65" i="23"/>
  <c r="G66" i="21"/>
  <c r="G65" i="21"/>
  <c r="G66" i="26"/>
  <c r="G65" i="26"/>
  <c r="G66" i="29"/>
  <c r="G65" i="29"/>
  <c r="G66" i="24"/>
  <c r="G65" i="24"/>
  <c r="G66" i="27"/>
  <c r="G65" i="27"/>
  <c r="G66" i="22"/>
  <c r="G65" i="22"/>
  <c r="G66" i="28"/>
  <c r="G65" i="28"/>
  <c r="F66" i="27"/>
  <c r="F65" i="27"/>
  <c r="F66" i="22"/>
  <c r="F65" i="22"/>
  <c r="F66" i="23"/>
  <c r="F65" i="23"/>
  <c r="F66" i="29"/>
  <c r="F65" i="29"/>
  <c r="F66" i="21"/>
  <c r="F65" i="21"/>
  <c r="F66" i="28"/>
  <c r="F65" i="28"/>
  <c r="F66" i="24"/>
  <c r="F65" i="24"/>
  <c r="F66" i="30"/>
  <c r="F65" i="30"/>
  <c r="E66" i="26"/>
  <c r="E65" i="26"/>
  <c r="E66" i="28"/>
  <c r="E65" i="28"/>
  <c r="E66" i="29"/>
  <c r="E65" i="29"/>
  <c r="E66" i="21"/>
  <c r="E65" i="21"/>
  <c r="E66" i="24"/>
  <c r="E65" i="24"/>
  <c r="C66" i="24"/>
  <c r="C65" i="24"/>
  <c r="C66" i="28"/>
  <c r="C65" i="28"/>
  <c r="B66" i="30"/>
  <c r="B66" i="26"/>
  <c r="B65" i="26"/>
  <c r="B66" i="27"/>
  <c r="B65" i="27"/>
  <c r="B66" i="22"/>
  <c r="B65" i="22"/>
  <c r="B66" i="21"/>
  <c r="B65" i="21"/>
  <c r="B66" i="28"/>
  <c r="B65" i="28"/>
  <c r="B66" i="29"/>
  <c r="B65" i="29"/>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<sst xmlns="http://schemas.openxmlformats.org/spreadsheetml/2006/main" count="2077" uniqueCount="167">
  <si>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</si>
  <si>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</si>
  <si>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</si>
  <si>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</si>
  <si>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</si>
  <si>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</si>
  <si>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</si>
  <si>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</si>
  <si>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</si>
  <si>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</si>
  <si>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</si>
  <si>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</si>
  <si>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</si>
  <si>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</si>
  <si>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</si>
  <si>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</si>
  <si>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</si>
  <si>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</si>
  <si>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</si>
  <si>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</si>
  <si>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</si>
  <si>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</si>
  <si>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</si>
  <si>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</si>
  <si>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</si>
  <si>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</si>
  <si>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</si>
  <si>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</si>
  <si>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</si>
  <si>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</si>
  <si>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</si>
  <si>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</si>
  <si>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</si>
  <si>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</si>
  <si>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</si>
  <si>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</si>
  <si>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</si>
  <si>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</si>
  <si>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</si>
  <si>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</si>
  <si>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</si>
  <si>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</si>
  <si>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</si>
  <si>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</si>
  <si>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</si>
  <si>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</si>
  <si>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</si>
  <si>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</si>
  <si>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</si>
  <si>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</si>
  <si>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</si>
  <si>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</si>
  <si>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</si>
  <si>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</si>
  <si>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</si>
  <si>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</si>
  <si>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</si>
  <si>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</si>
  <si>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</si>
  <si>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</si>
  <si>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</si>
  <si>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</si>
  <si>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</si>
  <si>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</si>
  <si>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</si>
  <si>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</si>
  <si>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</si>
  <si>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</si>
  <si>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</si>
  <si>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</si>
  <si>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</si>
  <si>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</si>
  <si>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</si>
  <si>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</si>
  <si>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</si>
  <si>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</si>
  <si>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</si>
  <si>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</si>
  <si>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</si>
  <si>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</si>
  <si>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</si>
  <si>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</si>
  <si>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</si>
  <si>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</si>
  <si>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</si>
  <si>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</si>
  <si>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</si>
  <si>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</si>
  <si>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</si>
  <si>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</si>
  <si>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</si>
  <si>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</si>
  <si>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</si>
  <si>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</si>
  <si>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</si>
  <si>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</si>
  <si>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</si>
  <si>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</si>
  <si>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</si>
  <si>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</si>
  <si>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</si>
  <si>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</si>
  <si>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</si>
  <si>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</si>
  <si>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</si>
  <si>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</si>
  <si>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</si>
  <si>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</si>
  <si>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</si>
  <si>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</si>
  <si>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</si>
  <si>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</si>
  <si>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</si>
  <si>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</si>
  <si>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</si>
  <si>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</si>
  <si>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</si>
  <si>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</si>
  <si>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</si>
  <si>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</si>
  <si>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</si>
  <si>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</si>
  <si>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</si>
  <si>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</si>
  <si>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</si>
  <si>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</si>
  <si>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</si>
  <si>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</si>
  <si>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</si>
  <si>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</si>
  <si>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</si>
  <si>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</si>
  <si>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</si>
  <si>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</si>
  <si>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</si>
  <si>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</si>
  <si>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</si>
  <si>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</si>
  <si>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</si>
  <si>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</si>
  <si>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</si>
  <si>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</si>
  <si>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</si>
  <si>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</si>
  <si>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</si>
  <si>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</si>
  <si>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</si>
  <si>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</si>
  <si>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</si>
  <si>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</si>
  <si>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</si>
  <si>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</si>
  <si>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</si>
  <si>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</si>
  <si>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</si>
  <si>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</si>
  <si>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</si>
  <si>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</si>
  <si>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</si>
  <si>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</si>
  <si>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 xml:space="preserve">PAN-014739 </t>
  </si>
  <si>
    <t>RL Waste</t>
  </si>
  <si>
    <t>Ethan Banfield</t>
  </si>
  <si>
    <t>low</t>
  </si>
  <si>
    <t>Bypass dust</t>
  </si>
  <si>
    <t>EPR/FB3302MM</t>
  </si>
  <si>
    <t>Tyn Newydd morfa, ll48 6bq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</si>
</sst>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19" dataDxfId="417" headerRowBorderDxfId="418" tableBorderDxfId="416" totalsRowBorderDxfId="415">
  <autoFilter ref="AI1:AN26" xr:uid="{F8B5EC87-3095-445A-A980-2CFAA0A7B9A2}"/>
  <sortState xmlns:xlrd2="http://schemas.microsoft.com/office/spreadsheetml/2017/richdata2" ref="AI2:AL25">
    <sortCondition ref="AL1:AL25"/>
  </sortState>
  <tableColumns count="6">
    <tableColumn id="1" xr3:uid="{360F44E4-7249-415F-8D5E-41D249F9A162}" name="Crop" dataDxfId="414"/>
    <tableColumn id="2" xr3:uid="{55E07717-B4EC-4E8A-B9A9-34F3CF85E32D}" name="P Offtake" dataDxfId="413"/>
    <tableColumn id="3" xr3:uid="{7B25FA52-8104-4FE3-AED4-B53CBFDF89B2}" name="K Offtake" dataDxfId="412"/>
    <tableColumn id="4" xr3:uid="{0DBAE461-2D09-43C8-9342-3980D552AE4D}" name="Order" dataDxfId="411"/>
    <tableColumn id="5" xr3:uid="{52CACE7B-0CBA-46FC-9F24-02CBD6100239}" name="Lime pH requirement" dataDxfId="410"/>
    <tableColumn id="6" xr3:uid="{F1432630-9B16-4266-8147-CE754A715307}" name="Column1" dataDxfId="40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408" dataDxfId="406" headerRowBorderDxfId="407" tableBorderDxfId="405" totalsRowBorderDxfId="404">
  <autoFilter ref="AI1:AN26" xr:uid="{F8B5EC87-3095-445A-A980-2CFAA0A7B9A2}"/>
  <sortState xmlns:xlrd2="http://schemas.microsoft.com/office/spreadsheetml/2017/richdata2" ref="AI2:AL25">
    <sortCondition ref="AL1:AL25"/>
  </sortState>
  <tableColumns count="6">
    <tableColumn id="1" xr3:uid="{7E96A84B-948F-445F-BD6E-30CC8E6E6DD1}" name="Crop" dataDxfId="403"/>
    <tableColumn id="2" xr3:uid="{12657DDB-F680-47DE-ABB1-8675D5F91E41}" name="P Offtake" dataDxfId="402"/>
    <tableColumn id="3" xr3:uid="{DEB99109-D325-4F98-8A71-E70C03433437}" name="K Offtake" dataDxfId="401"/>
    <tableColumn id="4" xr3:uid="{E96A561F-7E7F-4FB3-97AA-0B35D8C8E93A}" name="Order" dataDxfId="400"/>
    <tableColumn id="5" xr3:uid="{181DD475-0A71-4C52-AF1A-8BFF46F5A827}" name="Lime pH requirement" dataDxfId="399"/>
    <tableColumn id="6" xr3:uid="{AC3FA7E8-D76B-43A3-B715-04446DFF63C6}" name="Column1" dataDxfId="39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97" dataDxfId="395" headerRowBorderDxfId="396" tableBorderDxfId="394" totalsRowBorderDxfId="393">
  <autoFilter ref="AI1:AN26" xr:uid="{F8B5EC87-3095-445A-A980-2CFAA0A7B9A2}"/>
  <sortState xmlns:xlrd2="http://schemas.microsoft.com/office/spreadsheetml/2017/richdata2" ref="AI2:AL25">
    <sortCondition ref="AL1:AL25"/>
  </sortState>
  <tableColumns count="6">
    <tableColumn id="1" xr3:uid="{06008BA1-A1E9-4286-B67A-352533C06A26}" name="Crop" dataDxfId="392"/>
    <tableColumn id="2" xr3:uid="{2AEB5EEB-C9D1-41DC-913E-953A33D1A4AF}" name="P Offtake" dataDxfId="391"/>
    <tableColumn id="3" xr3:uid="{8FA16A0B-1017-4CEE-862E-0A8CBD8EB3D3}" name="K Offtake" dataDxfId="390"/>
    <tableColumn id="4" xr3:uid="{E7A3B8CD-4036-47F4-B818-C3F22E80C749}" name="Order" dataDxfId="389"/>
    <tableColumn id="5" xr3:uid="{8F3EBD84-7904-4559-9B5C-63088B792C98}" name="Lime pH requirement" dataDxfId="388"/>
    <tableColumn id="6" xr3:uid="{A21DD95A-C955-4510-9114-E3F1CB645370}" name="Column1" dataDxfId="3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86" dataDxfId="384" headerRowBorderDxfId="385" tableBorderDxfId="383" totalsRowBorderDxfId="382">
  <autoFilter ref="AI1:AN26" xr:uid="{F8B5EC87-3095-445A-A980-2CFAA0A7B9A2}"/>
  <sortState xmlns:xlrd2="http://schemas.microsoft.com/office/spreadsheetml/2017/richdata2" ref="AI2:AL25">
    <sortCondition ref="AL1:AL25"/>
  </sortState>
  <tableColumns count="6">
    <tableColumn id="1" xr3:uid="{11579FCC-3D9F-49AD-888D-5D79B801F6AE}" name="Crop" dataDxfId="381"/>
    <tableColumn id="2" xr3:uid="{05C08116-56D5-4CC6-A649-B06AF891B931}" name="P Offtake" dataDxfId="380"/>
    <tableColumn id="3" xr3:uid="{59CDE959-192B-4757-9203-A0F691CF0F96}" name="K Offtake" dataDxfId="379"/>
    <tableColumn id="4" xr3:uid="{9FB8E4F7-B91F-4CE0-AF39-D4895D0ECF2F}" name="Order" dataDxfId="378"/>
    <tableColumn id="5" xr3:uid="{688FF2A4-D7C6-4425-A915-A9ADD700A9EE}" name="Lime pH requirement" dataDxfId="377"/>
    <tableColumn id="6" xr3:uid="{05FC5CFF-3D81-4B5F-87C7-2364076F2714}" name="Column1" dataDxfId="37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75" dataDxfId="373" headerRowBorderDxfId="374" tableBorderDxfId="372" totalsRowBorderDxfId="371">
  <autoFilter ref="AI1:AN26" xr:uid="{F8B5EC87-3095-445A-A980-2CFAA0A7B9A2}"/>
  <sortState xmlns:xlrd2="http://schemas.microsoft.com/office/spreadsheetml/2017/richdata2" ref="AI2:AL25">
    <sortCondition ref="AL1:AL25"/>
  </sortState>
  <tableColumns count="6">
    <tableColumn id="1" xr3:uid="{973D7FFB-D248-4199-9B2E-B3C6CC09D382}" name="Crop" dataDxfId="370"/>
    <tableColumn id="2" xr3:uid="{7F2A3986-EC86-4CF9-BD10-791170BA6682}" name="P Offtake" dataDxfId="369"/>
    <tableColumn id="3" xr3:uid="{D6129C35-9DC6-42E5-AE3F-EA3A083168E6}" name="K Offtake" dataDxfId="368"/>
    <tableColumn id="4" xr3:uid="{C1CC42B5-564A-4DE7-B817-B7D686FE9A11}" name="Order" dataDxfId="367"/>
    <tableColumn id="5" xr3:uid="{620F3ABD-564C-411A-8DEA-CE1A34F9FC36}" name="Lime pH requirement" dataDxfId="366"/>
    <tableColumn id="6" xr3:uid="{76C9BC4F-4FF3-4AFB-8E7B-16DC0CC3E97C}" name="Column1" dataDxfId="36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64" dataDxfId="362" headerRowBorderDxfId="363" tableBorderDxfId="361" totalsRowBorderDxfId="360">
  <autoFilter ref="AI1:AN26" xr:uid="{F8B5EC87-3095-445A-A980-2CFAA0A7B9A2}"/>
  <sortState xmlns:xlrd2="http://schemas.microsoft.com/office/spreadsheetml/2017/richdata2" ref="AI2:AL25">
    <sortCondition ref="AL1:AL25"/>
  </sortState>
  <tableColumns count="6">
    <tableColumn id="1" xr3:uid="{D13A12FC-EAE6-4280-A219-C2622262E5F4}" name="Crop" dataDxfId="359"/>
    <tableColumn id="2" xr3:uid="{FD06C4A3-4B75-490D-88CF-232C7DC3EFC6}" name="P Offtake" dataDxfId="358"/>
    <tableColumn id="3" xr3:uid="{B043BEFF-10D4-4840-989B-BB13A502ECDF}" name="K Offtake" dataDxfId="357"/>
    <tableColumn id="4" xr3:uid="{48481FDC-5D20-466C-B554-D45886EA366A}" name="Order" dataDxfId="356"/>
    <tableColumn id="5" xr3:uid="{9E0852D2-9D0D-44AB-98B7-FBA51F331ACF}" name="Lime pH requirement" dataDxfId="355"/>
    <tableColumn id="6" xr3:uid="{29F9C4A5-6854-4F37-8BD1-0DD9B6024A55}" name="Column1" dataDxfId="35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53" dataDxfId="351" headerRowBorderDxfId="352" tableBorderDxfId="350" totalsRowBorderDxfId="349">
  <autoFilter ref="AI1:AN26" xr:uid="{F8B5EC87-3095-445A-A980-2CFAA0A7B9A2}"/>
  <sortState xmlns:xlrd2="http://schemas.microsoft.com/office/spreadsheetml/2017/richdata2" ref="AI2:AL25">
    <sortCondition ref="AL1:AL25"/>
  </sortState>
  <tableColumns count="6">
    <tableColumn id="1" xr3:uid="{1B554ED3-7AAF-4192-827C-B071945474B8}" name="Crop" dataDxfId="348"/>
    <tableColumn id="2" xr3:uid="{35F435E0-8D8E-44D1-84BD-C2FF51C3F944}" name="P Offtake" dataDxfId="347"/>
    <tableColumn id="3" xr3:uid="{38465C9D-AA8F-443A-80F5-96D1F6258317}" name="K Offtake" dataDxfId="346"/>
    <tableColumn id="4" xr3:uid="{E0C0E6AF-5628-4BC3-9625-81A87B93D279}" name="Order" dataDxfId="345"/>
    <tableColumn id="5" xr3:uid="{ACDE1D9A-7F94-4404-BDDC-1235C32C758F}" name="Lime pH requirement" dataDxfId="344"/>
    <tableColumn id="6" xr3:uid="{B093C9DF-C4CF-4906-9658-89F446EB9C12}" name="Column1" dataDxfId="34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42" dataDxfId="340" headerRowBorderDxfId="341" tableBorderDxfId="339" totalsRowBorderDxfId="338">
  <autoFilter ref="AI1:AN26" xr:uid="{F8B5EC87-3095-445A-A980-2CFAA0A7B9A2}"/>
  <sortState xmlns:xlrd2="http://schemas.microsoft.com/office/spreadsheetml/2017/richdata2" ref="AI2:AL25">
    <sortCondition ref="AL1:AL25"/>
  </sortState>
  <tableColumns count="6">
    <tableColumn id="1" xr3:uid="{C4B2E6E9-5990-417D-9E04-7933BDF1FC69}" name="Crop" dataDxfId="337"/>
    <tableColumn id="2" xr3:uid="{E74EF8D0-6C68-49B8-AE52-40C276CA5FC9}" name="P Offtake" dataDxfId="336"/>
    <tableColumn id="3" xr3:uid="{9E0A7857-36E3-482D-B4B2-65B90760417F}" name="K Offtake" dataDxfId="335"/>
    <tableColumn id="4" xr3:uid="{A78867D2-7566-4070-AF99-15EE4CEB1699}" name="Order" dataDxfId="334"/>
    <tableColumn id="5" xr3:uid="{240FD5FA-5659-468E-8544-C93086800EC9}" name="Lime pH requirement" dataDxfId="333"/>
    <tableColumn id="6" xr3:uid="{D5C8E9C3-9076-473B-AE62-DA32692BAABC}" name="Column1" dataDxfId="33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31" dataDxfId="329" headerRowBorderDxfId="330" tableBorderDxfId="328" totalsRowBorderDxfId="327">
  <autoFilter ref="AI1:AN26" xr:uid="{F8B5EC87-3095-445A-A980-2CFAA0A7B9A2}"/>
  <sortState xmlns:xlrd2="http://schemas.microsoft.com/office/spreadsheetml/2017/richdata2" ref="AI2:AL25">
    <sortCondition ref="AL1:AL25"/>
  </sortState>
  <tableColumns count="6">
    <tableColumn id="1" xr3:uid="{82F1A1D2-F5AA-4D76-98E8-3C18592FB8CF}" name="Crop" dataDxfId="326"/>
    <tableColumn id="2" xr3:uid="{17F60BEE-3BBA-4198-AA21-518EC4696EB6}" name="P Offtake" dataDxfId="325"/>
    <tableColumn id="3" xr3:uid="{95D820EB-2583-433A-A070-6E8356E186E7}" name="K Offtake" dataDxfId="324"/>
    <tableColumn id="4" xr3:uid="{F3AE1839-F59F-4A70-B11A-A32E3FDD1A00}" name="Order" dataDxfId="323"/>
    <tableColumn id="5" xr3:uid="{C52880C5-B266-4CF0-9A11-778ABC47F9F0}" name="Lime pH requirement" dataDxfId="322"/>
    <tableColumn id="6" xr3:uid="{233F7657-9414-44B1-9E43-A91A69CB97ED}" name="Column1" dataDxfId="32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20" dataDxfId="318" headerRowBorderDxfId="319" tableBorderDxfId="317" totalsRowBorderDxfId="316">
  <autoFilter ref="AI1:AN26" xr:uid="{F8B5EC87-3095-445A-A980-2CFAA0A7B9A2}"/>
  <sortState xmlns:xlrd2="http://schemas.microsoft.com/office/spreadsheetml/2017/richdata2" ref="AI2:AL25">
    <sortCondition ref="AL1:AL25"/>
  </sortState>
  <tableColumns count="6">
    <tableColumn id="1" xr3:uid="{34C99CE0-FFE9-4282-9A7F-89014FFD2010}" name="Crop" dataDxfId="315"/>
    <tableColumn id="2" xr3:uid="{D81725A7-3522-491F-9BAF-35ADAADB5C49}" name="P Offtake" dataDxfId="314"/>
    <tableColumn id="3" xr3:uid="{E1F3CA70-D73E-4B9D-9A9F-F209536EAEFF}" name="K Offtake" dataDxfId="313"/>
    <tableColumn id="4" xr3:uid="{41F03B60-DF58-4AA1-9642-EF87A44AF9EC}" name="Order" dataDxfId="312"/>
    <tableColumn id="5" xr3:uid="{F3D9EC0E-6F67-4466-B24D-F47864B8CBA4}" name="Lime pH requirement" dataDxfId="311"/>
    <tableColumn id="6" xr3:uid="{D49CA6DF-7C49-4445-A0D2-0F2C2FDFB7ED}" name="Column1" dataDxfId="31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16" zoomScale="90" zoomScaleNormal="90" workbookViewId="0">
      <selection activeCell="D8" sqref="D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8" t="s">
        <v>41</v>
      </c>
      <c r="B1" s="118"/>
      <c r="C1" s="134" t="s">
        <v>160</v>
      </c>
      <c r="D1" s="135"/>
      <c r="E1" s="93" t="s">
        <v>45</v>
      </c>
      <c r="F1" s="96">
        <v>49.5</v>
      </c>
      <c r="G1" s="119" t="s">
        <v>43</v>
      </c>
      <c r="H1" s="120"/>
      <c r="I1" s="96">
        <v>12.6</v>
      </c>
      <c r="J1" s="118" t="s">
        <v>154</v>
      </c>
      <c r="K1" s="118"/>
      <c r="L1" s="96">
        <v>10</v>
      </c>
      <c r="AB1" s="18"/>
      <c r="AC1" s="18"/>
      <c r="AD1" s="30" t="s">
        <v>127</v>
      </c>
      <c r="AE1" s="17"/>
      <c r="AF1" s="17"/>
      <c r="AG1" s="18"/>
      <c r="AH1" s="18"/>
      <c r="AI1" s="40" t="s">
        <v>79</v>
      </c>
      <c r="AJ1" s="41" t="s">
        <v>94</v>
      </c>
      <c r="AK1" s="42" t="s">
        <v>95</v>
      </c>
      <c r="AL1" s="43" t="s">
        <v>126</v>
      </c>
      <c r="AM1" s="43" t="s">
        <v>132</v>
      </c>
      <c r="AN1" s="43" t="s">
        <v>112</v>
      </c>
    </row>
    <row r="2" spans="1:40" ht="13" x14ac:dyDescent="0.3">
      <c r="A2" s="118" t="s">
        <v>87</v>
      </c>
      <c r="B2" s="118"/>
      <c r="C2" s="132" t="s">
        <v>165</v>
      </c>
      <c r="D2" s="133"/>
      <c r="E2" s="93" t="s">
        <v>109</v>
      </c>
      <c r="F2" s="97">
        <v>190204</v>
      </c>
      <c r="G2" s="137" t="s">
        <v>110</v>
      </c>
      <c r="H2" s="138"/>
      <c r="I2" s="96"/>
      <c r="J2" s="118" t="s">
        <v>155</v>
      </c>
      <c r="K2" s="118"/>
      <c r="L2" s="96">
        <v>300</v>
      </c>
      <c r="AB2" s="30" t="s">
        <v>56</v>
      </c>
      <c r="AC2" s="17"/>
      <c r="AD2" s="30" t="s">
        <v>70</v>
      </c>
      <c r="AE2" s="17"/>
      <c r="AF2" s="17"/>
      <c r="AG2" s="44" t="s">
        <v>76</v>
      </c>
      <c r="AH2" s="18"/>
      <c r="AI2" s="45" t="s">
        <v>127</v>
      </c>
      <c r="AJ2" s="46">
        <v>0</v>
      </c>
      <c r="AK2" s="47">
        <v>0</v>
      </c>
      <c r="AL2" s="10">
        <v>0</v>
      </c>
      <c r="AM2" s="11">
        <v>0</v>
      </c>
      <c r="AN2" s="11">
        <v>0</v>
      </c>
    </row>
    <row r="3" spans="1:40" ht="13" x14ac:dyDescent="0.25">
      <c r="A3" s="119" t="s">
        <v>42</v>
      </c>
      <c r="B3" s="120"/>
      <c r="C3" s="132" t="s">
        <v>161</v>
      </c>
      <c r="D3" s="133"/>
      <c r="E3" s="93" t="s">
        <v>108</v>
      </c>
      <c r="F3" s="31" t="s">
        <v>76</v>
      </c>
      <c r="G3" s="118" t="s">
        <v>111</v>
      </c>
      <c r="H3" s="118"/>
      <c r="I3" s="96">
        <v>0.02</v>
      </c>
      <c r="J3" s="119" t="s">
        <v>156</v>
      </c>
      <c r="K3" s="120"/>
      <c r="L3" s="96">
        <f>(L1/L2)*100</f>
        <v>3.3333333333333335</v>
      </c>
      <c r="AB3" s="30" t="s">
        <v>57</v>
      </c>
      <c r="AC3" s="17"/>
      <c r="AD3" s="30" t="s">
        <v>71</v>
      </c>
      <c r="AE3" s="17"/>
      <c r="AF3" s="17"/>
      <c r="AG3" s="44" t="s">
        <v>77</v>
      </c>
      <c r="AH3" s="18"/>
      <c r="AI3" s="48" t="s">
        <v>114</v>
      </c>
      <c r="AJ3" s="49">
        <v>1.7</v>
      </c>
      <c r="AK3" s="50">
        <v>6</v>
      </c>
      <c r="AL3" s="51">
        <v>1</v>
      </c>
      <c r="AM3" s="11">
        <v>6.2</v>
      </c>
      <c r="AN3" s="11" t="s">
        <v>113</v>
      </c>
    </row>
    <row r="4" spans="1:40" ht="13" x14ac:dyDescent="0.25">
      <c r="A4" s="118" t="s">
        <v>0</v>
      </c>
      <c r="B4" s="118"/>
      <c r="C4" s="134" t="s">
        <v>166</v>
      </c>
      <c r="D4" s="135"/>
      <c r="E4" s="94" t="s">
        <v>1</v>
      </c>
      <c r="F4" s="95" t="s">
        <v>164</v>
      </c>
      <c r="G4" s="118"/>
      <c r="H4" s="118"/>
      <c r="I4" s="96"/>
      <c r="J4" s="119"/>
      <c r="K4" s="120"/>
      <c r="L4" s="96"/>
      <c r="AB4" s="30" t="s">
        <v>52</v>
      </c>
      <c r="AC4" s="17"/>
      <c r="AD4" s="52" t="s">
        <v>72</v>
      </c>
      <c r="AE4" s="17"/>
      <c r="AF4" s="17"/>
      <c r="AG4" s="44" t="s">
        <v>78</v>
      </c>
      <c r="AH4" s="18"/>
      <c r="AI4" s="53" t="s">
        <v>125</v>
      </c>
      <c r="AJ4" s="54">
        <v>7</v>
      </c>
      <c r="AK4" s="55">
        <v>10.5</v>
      </c>
      <c r="AL4" s="11">
        <v>2</v>
      </c>
      <c r="AM4" s="11">
        <v>6.7</v>
      </c>
      <c r="AN4" s="11" t="s">
        <v>136</v>
      </c>
    </row>
    <row r="5" spans="1:40" ht="13" x14ac:dyDescent="0.25">
      <c r="A5" s="118" t="s">
        <v>47</v>
      </c>
      <c r="B5" s="118"/>
      <c r="C5" s="136" t="s">
        <v>162</v>
      </c>
      <c r="D5" s="136"/>
      <c r="E5" s="94"/>
      <c r="F5" s="95"/>
      <c r="G5" s="118"/>
      <c r="H5" s="118"/>
      <c r="I5" s="96"/>
      <c r="J5" s="119"/>
      <c r="K5" s="120"/>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ht="13" x14ac:dyDescent="0.25">
      <c r="A8" s="118" t="s">
        <v>2</v>
      </c>
      <c r="B8" s="118"/>
      <c r="C8" s="15">
        <v>547</v>
      </c>
      <c r="D8" s="15">
        <v>349</v>
      </c>
      <c r="E8" s="15">
        <v>7832</v>
      </c>
      <c r="F8" s="15">
        <v>4827</v>
      </c>
      <c r="G8" s="15">
        <v>9448</v>
      </c>
      <c r="H8" s="15">
        <v>8358</v>
      </c>
      <c r="I8" s="15">
        <v>7550</v>
      </c>
      <c r="J8" s="15"/>
      <c r="K8" s="15"/>
      <c r="L8" s="15"/>
      <c r="M8" s="15"/>
      <c r="N8" s="15"/>
      <c r="O8" s="15"/>
      <c r="P8" s="15"/>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ht="13" x14ac:dyDescent="0.25">
      <c r="A9" s="118" t="s">
        <v>3</v>
      </c>
      <c r="B9" s="118"/>
      <c r="C9" s="15" t="s">
        <v>163</v>
      </c>
      <c r="D9" s="15" t="s">
        <v>163</v>
      </c>
      <c r="E9" s="15" t="s">
        <v>163</v>
      </c>
      <c r="F9" s="15" t="s">
        <v>163</v>
      </c>
      <c r="G9" s="15" t="s">
        <v>163</v>
      </c>
      <c r="H9" s="15" t="s">
        <v>163</v>
      </c>
      <c r="I9" s="15" t="s">
        <v>163</v>
      </c>
      <c r="J9" s="15"/>
      <c r="K9" s="15"/>
      <c r="L9" s="15"/>
      <c r="M9" s="15"/>
      <c r="N9" s="15"/>
      <c r="O9" s="15"/>
      <c r="P9" s="15"/>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ht="13" x14ac:dyDescent="0.25">
      <c r="A10" s="118" t="s">
        <v>4</v>
      </c>
      <c r="B10" s="118"/>
      <c r="C10" s="15">
        <v>5.3</v>
      </c>
      <c r="D10" s="15">
        <v>5.3</v>
      </c>
      <c r="E10" s="15">
        <v>5.7</v>
      </c>
      <c r="F10" s="15">
        <v>5.6</v>
      </c>
      <c r="G10" s="15">
        <v>5.8</v>
      </c>
      <c r="H10" s="15">
        <v>5.8</v>
      </c>
      <c r="I10" s="15">
        <v>5.3</v>
      </c>
      <c r="J10" s="15"/>
      <c r="K10" s="15"/>
      <c r="L10" s="15"/>
      <c r="M10" s="15"/>
      <c r="N10" s="15"/>
      <c r="O10" s="15"/>
      <c r="P10" s="15"/>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ht="13" x14ac:dyDescent="0.25">
      <c r="A11" s="118" t="s">
        <v>5</v>
      </c>
      <c r="B11" s="118"/>
      <c r="C11" s="15">
        <v>4</v>
      </c>
      <c r="D11" s="15">
        <v>4</v>
      </c>
      <c r="E11" s="15">
        <v>4</v>
      </c>
      <c r="F11" s="15">
        <v>3</v>
      </c>
      <c r="G11" s="15">
        <v>4</v>
      </c>
      <c r="H11" s="15">
        <v>4</v>
      </c>
      <c r="I11" s="15">
        <v>2</v>
      </c>
      <c r="J11" s="15"/>
      <c r="K11" s="15"/>
      <c r="L11" s="15"/>
      <c r="M11" s="15"/>
      <c r="N11" s="15"/>
      <c r="O11" s="15"/>
      <c r="P11" s="15"/>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ht="13" x14ac:dyDescent="0.25">
      <c r="A12" s="118" t="s">
        <v>6</v>
      </c>
      <c r="B12" s="118"/>
      <c r="C12" s="15">
        <v>1</v>
      </c>
      <c r="D12" s="15">
        <v>0</v>
      </c>
      <c r="E12" s="15">
        <v>0</v>
      </c>
      <c r="F12" s="15">
        <v>0</v>
      </c>
      <c r="G12" s="15">
        <v>1</v>
      </c>
      <c r="H12" s="15">
        <v>1</v>
      </c>
      <c r="I12" s="15">
        <v>0</v>
      </c>
      <c r="J12" s="15"/>
      <c r="K12" s="15"/>
      <c r="L12" s="15"/>
      <c r="M12" s="15"/>
      <c r="N12" s="15"/>
      <c r="O12" s="15"/>
      <c r="P12" s="15"/>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ht="13" x14ac:dyDescent="0.25">
      <c r="A13" s="118" t="s">
        <v>7</v>
      </c>
      <c r="B13" s="118"/>
      <c r="C13" s="15">
        <v>2</v>
      </c>
      <c r="D13" s="15">
        <v>2</v>
      </c>
      <c r="E13" s="15">
        <v>2</v>
      </c>
      <c r="F13" s="15">
        <v>2</v>
      </c>
      <c r="G13" s="15">
        <v>3</v>
      </c>
      <c r="H13" s="15">
        <v>3</v>
      </c>
      <c r="I13" s="15">
        <v>3</v>
      </c>
      <c r="J13" s="15"/>
      <c r="K13" s="15"/>
      <c r="L13" s="15"/>
      <c r="M13" s="15"/>
      <c r="N13" s="15"/>
      <c r="O13" s="15"/>
      <c r="P13" s="15"/>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ht="13" x14ac:dyDescent="0.25">
      <c r="A14" s="130" t="s">
        <v>8</v>
      </c>
      <c r="B14" s="130"/>
      <c r="C14" s="100" t="s">
        <v>114</v>
      </c>
      <c r="D14" s="100" t="s">
        <v>114</v>
      </c>
      <c r="E14" s="100" t="s">
        <v>114</v>
      </c>
      <c r="F14" s="100" t="s">
        <v>114</v>
      </c>
      <c r="G14" s="100" t="s">
        <v>114</v>
      </c>
      <c r="H14" s="100" t="s">
        <v>114</v>
      </c>
      <c r="I14" s="100" t="s">
        <v>114</v>
      </c>
      <c r="J14" s="100"/>
      <c r="K14" s="100"/>
      <c r="L14" s="100"/>
      <c r="M14" s="100"/>
      <c r="N14" s="100"/>
      <c r="O14" s="100"/>
      <c r="P14" s="100"/>
      <c r="Q14" s="100"/>
      <c r="R14" s="100"/>
      <c r="S14" s="100"/>
      <c r="T14" s="100"/>
      <c r="U14" s="100"/>
      <c r="V14" s="100"/>
      <c r="AD14" s="30" t="s">
        <v>139</v>
      </c>
      <c r="AE14" s="30">
        <v>6</v>
      </c>
      <c r="AI14" s="53" t="s">
        <v>120</v>
      </c>
      <c r="AJ14" s="54">
        <v>0.8</v>
      </c>
      <c r="AK14" s="55">
        <v>1.7</v>
      </c>
      <c r="AL14" s="11">
        <v>12</v>
      </c>
      <c r="AM14" s="11">
        <v>6.7</v>
      </c>
      <c r="AN14" s="11" t="s">
        <v>136</v>
      </c>
    </row>
    <row r="15" spans="1:40" ht="13" x14ac:dyDescent="0.25">
      <c r="A15" s="129" t="s">
        <v>9</v>
      </c>
      <c r="B15" s="129"/>
      <c r="C15" s="15">
        <v>45</v>
      </c>
      <c r="D15" s="15">
        <v>45</v>
      </c>
      <c r="E15" s="15">
        <v>45</v>
      </c>
      <c r="F15" s="15">
        <v>45</v>
      </c>
      <c r="G15" s="15">
        <v>45</v>
      </c>
      <c r="H15" s="15">
        <v>45</v>
      </c>
      <c r="I15" s="15">
        <v>45</v>
      </c>
      <c r="J15" s="15"/>
      <c r="K15" s="15"/>
      <c r="L15" s="15"/>
      <c r="M15" s="15"/>
      <c r="N15" s="15"/>
      <c r="O15" s="15"/>
      <c r="P15" s="15"/>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3">
      <c r="A16" s="131" t="s">
        <v>44</v>
      </c>
      <c r="B16" s="131"/>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5.1771422340000006</v>
      </c>
      <c r="D18" s="16">
        <f>$D32</f>
        <v>5.1771422340000006</v>
      </c>
      <c r="E18" s="16">
        <f>$D33</f>
        <v>5.1771422340000006</v>
      </c>
      <c r="F18" s="16">
        <f>$D34</f>
        <v>5.1771422340000006</v>
      </c>
      <c r="G18" s="16">
        <f>$D35</f>
        <v>5.1771422340000006</v>
      </c>
      <c r="H18" s="16">
        <f>$D36</f>
        <v>5.1771422340000006</v>
      </c>
      <c r="I18" s="16">
        <f>$D37</f>
        <v>5.1771422340000006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-71.322857765999998</v>
      </c>
      <c r="D19" s="16">
        <f t="shared" ref="D19:V19" si="1">D18-D17</f>
        <v>-71.322857765999998</v>
      </c>
      <c r="E19" s="16">
        <f t="shared" si="1"/>
        <v>-71.322857765999998</v>
      </c>
      <c r="F19" s="16">
        <f t="shared" si="1"/>
        <v>-71.322857765999998</v>
      </c>
      <c r="G19" s="16">
        <f t="shared" si="1"/>
        <v>-71.322857765999998</v>
      </c>
      <c r="H19" s="16">
        <f t="shared" si="1"/>
        <v>-71.322857765999998</v>
      </c>
      <c r="I19" s="16">
        <f t="shared" si="1"/>
        <v>-71.322857765999998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(VLOOKUP(D$14,$AI2:$AK26,3,FALSE))*D$15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249.51849565500001</v>
      </c>
      <c r="D22" s="16">
        <f>$E32</f>
        <v>249.51849565500001</v>
      </c>
      <c r="E22" s="16">
        <f>$E33</f>
        <v>249.51849565500001</v>
      </c>
      <c r="F22" s="16">
        <f>$E34</f>
        <v>249.51849565500001</v>
      </c>
      <c r="G22" s="16">
        <f>$E35</f>
        <v>249.51849565500001</v>
      </c>
      <c r="H22" s="16">
        <f>$E36</f>
        <v>249.51849565500001</v>
      </c>
      <c r="I22" s="16">
        <f>$E37</f>
        <v>249.51849565500001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-20.481504344999991</v>
      </c>
      <c r="D23" s="16">
        <f t="shared" ref="D23:V23" si="3">D22-D21</f>
        <v>-20.481504344999991</v>
      </c>
      <c r="E23" s="16">
        <f t="shared" si="3"/>
        <v>-20.481504344999991</v>
      </c>
      <c r="F23" s="16">
        <f t="shared" si="3"/>
        <v>-20.481504344999991</v>
      </c>
      <c r="G23" s="16">
        <f t="shared" si="3"/>
        <v>-20.481504344999991</v>
      </c>
      <c r="H23" s="16">
        <f t="shared" si="3"/>
        <v>-20.481504344999991</v>
      </c>
      <c r="I23" s="16">
        <f t="shared" si="3"/>
        <v>-20.481504344999991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IF($B31="","",IF(D$23&gt;=0,"INCREASE","DECREASE"))</f>
        <v>DECREASE</v>
      </c>
      <c r="E24" s="26" t="str">
        <f>IF($B31="","",IF(E$23&gt;=0,"INCREASE","DECREASE"))</f>
        <v>DECREASE</v>
      </c>
      <c r="F24" s="26" t="str">
        <f>IF($B31="","",IF(F$23&gt;=0,"INCREASE","DECREASE"))</f>
        <v>DECREASE</v>
      </c>
      <c r="G24" s="26" t="str">
        <f>IF($B31="","",IF(G$23&gt;=0,"INCREASE","DECREASE"))</f>
        <v>DECREASE</v>
      </c>
      <c r="H24" s="26" t="str">
        <f>IF($B31="","",IF(H$23&gt;=0,"INCREASE","DECREASE"))</f>
        <v>DECREASE</v>
      </c>
      <c r="I24" s="26" t="str">
        <f>IF($B31="","",IF(I$23&gt;=0,"INCREASE","DECREASE"))</f>
        <v>DECREASE</v>
      </c>
      <c r="J24" s="26" t="e">
        <f>IF($B31="","",IF(J$23&gt;=0,"INCREASE","DECREASE"))</f>
        <v>#N/A</v>
      </c>
      <c r="K24" s="26" t="e">
        <f>IF($B31="","",IF(K$23&gt;=0,"INCREASE","DECREASE"))</f>
        <v>#N/A</v>
      </c>
      <c r="L24" s="26" t="e">
        <f>IF($B31="","",IF(L$23&gt;=0,"INCREASE","DECREASE"))</f>
        <v>#N/A</v>
      </c>
      <c r="M24" s="26" t="e">
        <f>IF($B31="","",IF(M$23&gt;=0,"INCREASE","DECREASE"))</f>
        <v>#N/A</v>
      </c>
      <c r="N24" s="26" t="e">
        <f>IF($B31="","",IF(N$23&gt;=0,"INCREASE","DECREASE"))</f>
        <v>#N/A</v>
      </c>
      <c r="O24" s="26" t="e">
        <f>IF($B31="","",IF(O$23&gt;=0,"INCREASE","DECREASE"))</f>
        <v>#N/A</v>
      </c>
      <c r="P24" s="26" t="e">
        <f>IF($B31="","",IF(P$23&gt;=0,"INCREASE","DECREASE"))</f>
        <v>#N/A</v>
      </c>
      <c r="Q24" s="26" t="e">
        <f>IF($B31="","",IF(Q$23&gt;=0,"INCREASE","DECREASE"))</f>
        <v>#N/A</v>
      </c>
      <c r="R24" s="26" t="e">
        <f>IF($B31="","",IF(R$23&gt;=0,"INCREASE","DECREASE"))</f>
        <v>#N/A</v>
      </c>
      <c r="S24" s="26" t="e">
        <f>IF($B31="","",IF(S$23&gt;=0,"INCREASE","DECREASE"))</f>
        <v>#N/A</v>
      </c>
      <c r="T24" s="26" t="e">
        <f>IF($B31="","",IF(T$23&gt;=0,"INCREASE","DECREASE"))</f>
        <v>#N/A</v>
      </c>
      <c r="U24" s="26" t="e">
        <f>IF($B31="","",IF(U$23&gt;=0,"INCREASE","DECREASE"))</f>
        <v>#N/A</v>
      </c>
      <c r="V24" s="26" t="e">
        <f>IF($B31="","",IF(V$23&gt;=0,"INCREASE","DECREASE"))</f>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90.9</v>
      </c>
      <c r="C28" s="24">
        <v>0.03</v>
      </c>
      <c r="D28" s="15">
        <v>452</v>
      </c>
      <c r="E28" s="15">
        <v>41418</v>
      </c>
      <c r="F28" s="15">
        <v>4299</v>
      </c>
      <c r="G28" s="15">
        <v>75.099999999999994</v>
      </c>
      <c r="H28" s="15">
        <v>182</v>
      </c>
      <c r="I28" s="15">
        <v>211</v>
      </c>
      <c r="J28" s="15">
        <v>22.7</v>
      </c>
      <c r="K28" s="23">
        <v>0.1</v>
      </c>
      <c r="L28" s="15">
        <v>16.2</v>
      </c>
      <c r="M28" s="15">
        <v>33.200000000000003</v>
      </c>
      <c r="N28" s="15"/>
      <c r="O28" s="15"/>
      <c r="P28" s="15">
        <v>3233</v>
      </c>
      <c r="Q28" s="15">
        <v>15628</v>
      </c>
      <c r="R28" s="15">
        <v>12.9</v>
      </c>
      <c r="S28" s="15">
        <v>5.45</v>
      </c>
      <c r="T28" s="15">
        <v>4.4800000000000004</v>
      </c>
      <c r="U28" s="15">
        <v>591</v>
      </c>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v>5.5</v>
      </c>
      <c r="C31" s="77">
        <f>IF(C$27="%w/w SAR",((C$28*10)*$B31),IF(C$27="%w/w DM",(((C$28*10)*($B$28/100))*$B31),IF(C$27="kg/t SAR",(C$28*$B31),IF(C$27="kg/t DM",((C$28*($B$28/100))*$B31),IF(C$27="mg/kg SAR",((C$28*0.001)*$B31),IF(C$27="mg/kg DM",(((C$28*0.001)*($B$28/100))*$B31),0))))))</f>
        <v>1.4998499999999999</v>
      </c>
      <c r="D31" s="77">
        <f>(IF(D$27="%w/w SAR",((D$28*10)*$B31),IF(D$27="%w/w DM",(((D$28*10)*($B$28/100))*$B31),IF(D$27="kg/t SAR",(D$28*$B31),IF(D$27="kg/t DM",((D$28*($B$28/100))*$B31),IF(D$27="mg/kg SAR",((D$28*0.001)*$B31),IF(D$27="mg/kg DM",(((D$28*0.001)*($B$28/100))*$B31),"0")))))))*2.291</f>
        <v>5.1771422340000006</v>
      </c>
      <c r="E31" s="77">
        <f>(IF(E$27="%w/w SAR",((E$28*10)*$B31),IF(E$27="%w/w DM",(((E$28*10)*($B$28/100))*$B31),IF(E$27="kg/t SAR",(E$28*$B31),IF(E$27="kg/t DM",((E$28*($B$28/100))*$B31),IF(E$27="mg/kg SAR",((E$28*0.001)*$B31),IF(E$27="mg/kg DM",(((E$28*0.001)*($B$28/100))*$B31),"0")))))))*1.205</f>
        <v>249.51849565500001</v>
      </c>
      <c r="F31" s="77">
        <f>(IF(F$27="%w/w SAR",((F$28*10)*$B31),IF(F$27="%w/w DM",(((F$28*10)*($B$28/100))*$B31),IF(F$27="kg/t SAR",(F$28*$B31),IF(F$27="kg/t DM",((F$28*($B$28/100))*$B31),IF(F$27="mg/kg SAR",((F$28*0.001)*$B31),IF(F$27="mg/kg DM",(((F$28*0.001)*($B$28/100))*$B31),"0")))))))*1.658</f>
        <v>35.635146129000006</v>
      </c>
      <c r="G31" s="77">
        <f>IF(G$27="%w/w SAR",((G$28*10)*$B31),IF(G$27="%w/w DM",(((G$28*10)*($B$28/100))*$B31),IF(G$27="kg/t SAR",(G$28*$B31),IF(G$27="kg/t DM",((G$28*($B$28/100))*$B31),IF(G$27="mg/kg SAR",((G$28*0.001)*$B31),IF(G$27="mg/kg DM",(((G$28*0.001)*($B$28/100))*$B31),0))))))</f>
        <v>0.37546245</v>
      </c>
      <c r="H31" s="77">
        <f>IF(H$27="%w/w SAR",((H$28*10)*$B31),IF(H$27="%w/w DM",(((H$28*10)*($B$28/100))*$B31),IF(H$27="kg/t SAR",(H$28*$B31),IF(H$27="kg/t DM",((H$28*($B$28/100))*$B31),IF(H$27="mg/kg SAR",((H$28*0.001)*$B31),IF(H$27="mg/kg DM",(((H$28*0.001)*($B$28/100))*$B31),0))))))</f>
        <v>0.90990899999999997</v>
      </c>
      <c r="I31" s="77">
        <f>IF(I$27="%w/w SAR",((I$28*10)*$B31),IF(I$27="%w/w DM",(((I$28*10)*($B$28/100))*$B31),IF(I$27="kg/t SAR",(I$28*$B31),IF(I$27="kg/t DM",((I$28*($B$28/100))*$B31),IF(I$27="mg/kg SAR",((I$28*0.001)*$B31),IF(I$27="mg/kg DM",(((I$28*0.001)*($B$28/100))*$B31),0))))))</f>
        <v>1.0548945000000001</v>
      </c>
      <c r="J31" s="77">
        <f>IF(J$27="%w/w SAR",((J$28*10)*$B31),IF(J$27="%w/w DM",(((J$28*10)*($B$28/100))*$B31),IF(J$27="kg/t SAR",(J$28*$B31),IF(J$27="kg/t DM",((J$28*($B$28/100))*$B31),IF(J$27="mg/kg SAR",((J$28*0.001)*$B31),IF(J$27="mg/kg DM",(((J$28*0.001)*($B$28/100))*$B31),0))))))</f>
        <v>0.11348865000000001</v>
      </c>
      <c r="K31" s="77">
        <f>IF(K$27="%w/w SAR",((K$28*10)*$B31),IF(K$27="%w/w DM",(((K$28*10)*($B$28/100))*$B31),IF(K$27="kg/t SAR",(K$28*$B31),IF(K$27="kg/t DM",((K$28*($B$28/100))*$B31),IF(K$27="mg/kg SAR",((K$28*0.001)*$B31),IF(K$27="mg/kg DM",(((K$28*0.001)*($B$28/100))*$B31),0))))))</f>
        <v>4.9995000000000009E-4</v>
      </c>
      <c r="L31" s="77">
        <f>IF(L$27="%w/w SAR",((L$28*10)*$B31),IF(L$27="%w/w DM",(((L$28*10)*($B$28/100))*$B31),IF(L$27="kg/t SAR",(L$28*$B31),IF(L$27="kg/t DM",((L$28*($B$28/100))*$B31),IF(L$27="mg/kg SAR",((L$28*0.001)*$B31),IF(L$27="mg/kg DM",(((L$28*0.001)*($B$28/100))*$B31),0))))))</f>
        <v>8.0991899999999992E-2</v>
      </c>
      <c r="M31" s="77">
        <f>IF(M$27="%w/w SAR",((M$28*10)*$B31),IF(M$27="%w/w DM",(((M$28*10)*($B$28/100))*$B31),IF(M$27="kg/t SAR",(M$28*$B31),IF(M$27="kg/t DM",((M$28*($B$28/100))*$B31),IF(M$27="mg/kg SAR",((M$28*0.001)*$B31),IF(M$27="mg/kg DM",(((M$28*0.001)*($B$28/100))*$B31),0))))))</f>
        <v>0.1659834</v>
      </c>
      <c r="N31" s="77">
        <f>IF(N$27="%w/w SAR",((N$28*10)*$B31),IF(N$27="%w/w DM",(((N$28*10)*($B$28/100))*$B31),IF(N$27="kg/t SAR",(N$28*$B31),IF(N$27="kg/t DM",((N$28*($B$28/100))*$B31),IF(N$27="mg/kg SAR",((N$28*0.001)*$B31),IF(N$27="mg/kg DM",(((N$28*0.001)*($B$28/100))*$B31),0))))))</f>
        <v>0</v>
      </c>
      <c r="O31" s="77">
        <f>IF(O$27="%w/w SAR",((O$28*10)*$B31),IF(O$27="%w/w DM",(((O$28*10)*($B$28/100))*$B31),IF(O$27="kg/t SAR",(O$28*$B31),IF(O$27="kg/t DM",((O$28*($B$28/100))*$B31),IF(O$27="mg/kg SAR",((O$28*0.001)*$B31),IF(O$27="mg/kg DM",(((O$28*0.001)*($B$28/100))*$B31),0))))))</f>
        <v>0</v>
      </c>
      <c r="P31" s="77">
        <f>IF(P$27="%w/w SAR",((P$28*10)*$B31),IF(P$27="%w/w DM",(((P$28*10)*($B$28/100))*$B31),IF(P$27="kg/t SAR",(P$28*$B31),IF(P$27="kg/t DM",((P$28*($B$28/100))*$B31),IF(P$27="mg/kg SAR",((P$28*0.001)*$B31),IF(P$27="mg/kg DM",(((P$28*0.001)*($B$28/100))*$B31),0))))))</f>
        <v>16.163383500000002</v>
      </c>
      <c r="Q31" s="77">
        <f>(IF(Q$27="%w/w SAR",((Q$28*10)*$B31),IF(Q$27="%w/w DM",(((Q$28*10)*($B$28/100))*$B31),IF(Q$27="kg/t SAR",(Q$28*$B31),IF(Q$27="kg/t DM",((Q$28*($B$28/100))*$B31),IF(Q$27="mg/kg SAR",((Q$28*0.001)*$B31),IF(Q$27="mg/kg DM",(((Q$28*0.001)*($B$28/100))*$B31),0)))))))*2.5</f>
        <v>195.330465</v>
      </c>
      <c r="R31" s="77">
        <f>IF(R$27="%w/w SAR",((R$28*10)*$B31),IF(R$27="%w/w DM",(((R$28*10)*($B$28/100))*$B31),IF(R$27="kg/t SAR",(R$28*$B31),IF(R$27="kg/t DM",((R$28*($B$28/100))*$B31),IF(R$27="mg/kg SAR",((R$28*0.001)*$B31),IF(R$27="mg/kg DM",(((R$28*0.001)*($B$28/100))*$B31),0))))))</f>
        <v>6.4493549999999997E-2</v>
      </c>
      <c r="S31" s="77">
        <f>IF(S$27="%w/w SAR",((S$28*10)*$B31),IF(S$27="%w/w DM",(((S$28*10)*($B$28/100))*$B31),IF(S$27="kg/t SAR",(S$28*$B31),IF(S$27="kg/t DM",((S$28*($B$28/100))*$B31),IF(S$27="mg/kg SAR",((S$28*0.001)*$B31),IF(S$27="mg/kg DM",(((S$28*0.001)*($B$28/100))*$B31),0))))))</f>
        <v>2.7247274999999998E-2</v>
      </c>
      <c r="T31" s="77">
        <f>IF(T$27="%w/w SAR",((T$28*10)*$B31),IF(T$27="%w/w DM",(((T$28*10)*($B$28/100))*$B31),IF(T$27="kg/t SAR",(T$28*$B31),IF(T$27="kg/t DM",((T$28*($B$28/100))*$B31),IF(T$27="mg/kg SAR",((T$28*0.001)*$B31),IF(T$27="mg/kg DM",(((T$28*0.001)*($B$28/100))*$B31),0))))))</f>
        <v>2.2397760000000003E-2</v>
      </c>
      <c r="U31" s="77">
        <f>IF(U$27="%w/w SAR",((U$28*10)*$B31),IF(U$27="%w/w DM",(((U$28*10)*($B$28/100))*$B31),IF(U$27="kg/t SAR",(U$28*$B31),IF(U$27="kg/t DM",((U$28*($B$28/100))*$B31),IF(U$27="mg/kg SAR",((U$28*0.001)*$B31),IF(U$27="mg/kg DM",(((U$28*0.001)*($B$28/100))*$B31),0))))))</f>
        <v>2.9547045000000001</v>
      </c>
      <c r="AB31" s="59"/>
      <c r="AC31" s="59"/>
      <c r="AD31" s="59"/>
      <c r="AE31" s="59"/>
      <c r="AF31" s="59"/>
      <c r="AG31" s="59"/>
      <c r="AH31" s="59"/>
      <c r="AI31" s="59"/>
    </row>
    <row r="32" spans="1:40" s="72" customFormat="1" ht="13" x14ac:dyDescent="0.35">
      <c r="A32" s="13">
        <f>D8</f>
        <v>349</v>
      </c>
      <c r="B32" s="15">
        <v>5.5</v>
      </c>
      <c r="C32" s="77">
        <f t="shared" ref="C32:C50" si="4">IF(C$27="%w/w SAR",((C$28*10)*$B32),IF(C$27="%w/w DM",(((C$28*10)*($B$28/100))*$B32),IF(C$27="kg/t SAR",(C$28*$B32),IF(C$27="kg/t DM",((C$28*($B$28/100))*$B32),IF(C$27="mg/kg SAR",((C$28*0.001)*$B32),IF(C$27="mg/kg DM",(((C$28*0.001)*($B$28/100))*$B32),0))))))</f>
        <v>1.4998499999999999</v>
      </c>
      <c r="D32" s="77">
        <f t="shared" ref="D32:D50" si="5">(IF(D$27="%w/w SAR",((D$28*10)*$B32),IF(D$27="%w/w DM",(((D$28*10)*($B$28/100))*$B32),IF(D$27="kg/t SAR",(D$28*$B32),IF(D$27="kg/t DM",((D$28*($B$28/100))*$B32),IF(D$27="mg/kg SAR",((D$28*0.001)*$B32),IF(D$27="mg/kg DM",(((D$28*0.001)*($B$28/100))*$B32),"0")))))))*2.291</f>
        <v>5.1771422340000006</v>
      </c>
      <c r="E32" s="77">
        <f t="shared" ref="E32:E50" si="6">(IF(E$27="%w/w SAR",((E$28*10)*$B32),IF(E$27="%w/w DM",(((E$28*10)*($B$28/100))*$B32),IF(E$27="kg/t SAR",(E$28*$B32),IF(E$27="kg/t DM",((E$28*($B$28/100))*$B32),IF(E$27="mg/kg SAR",((E$28*0.001)*$B32),IF(E$27="mg/kg DM",(((E$28*0.001)*($B$28/100))*$B32),"0")))))))*1.205</f>
        <v>249.51849565500001</v>
      </c>
      <c r="F32" s="77">
        <f t="shared" ref="F32:F50" si="7">(IF(F$27="%w/w SAR",((F$28*10)*$B32),IF(F$27="%w/w DM",(((F$28*10)*($B$28/100))*$B32),IF(F$27="kg/t SAR",(F$28*$B32),IF(F$27="kg/t DM",((F$28*($B$28/100))*$B32),IF(F$27="mg/kg SAR",((F$28*0.001)*$B32),IF(F$27="mg/kg DM",(((F$28*0.001)*($B$28/100))*$B32),"0")))))))*1.658</f>
        <v>35.635146129000006</v>
      </c>
      <c r="G32" s="77">
        <f t="shared" ref="G32:P50" si="8">IF(G$27="%w/w SAR",((G$28*10)*$B32),IF(G$27="%w/w DM",(((G$28*10)*($B$28/100))*$B32),IF(G$27="kg/t SAR",(G$28*$B32),IF(G$27="kg/t DM",((G$28*($B$28/100))*$B32),IF(G$27="mg/kg SAR",((G$28*0.001)*$B32),IF(G$27="mg/kg DM",(((G$28*0.001)*($B$28/100))*$B32),0))))))</f>
        <v>0.37546245</v>
      </c>
      <c r="H32" s="77">
        <f t="shared" si="8"/>
        <v>0.90990899999999997</v>
      </c>
      <c r="I32" s="77">
        <f t="shared" si="8"/>
        <v>1.0548945000000001</v>
      </c>
      <c r="J32" s="77">
        <f t="shared" si="8"/>
        <v>0.11348865000000001</v>
      </c>
      <c r="K32" s="77">
        <f t="shared" si="8"/>
        <v>4.9995000000000009E-4</v>
      </c>
      <c r="L32" s="77">
        <f t="shared" si="8"/>
        <v>8.0991899999999992E-2</v>
      </c>
      <c r="M32" s="77">
        <f t="shared" si="8"/>
        <v>0.1659834</v>
      </c>
      <c r="N32" s="77">
        <f t="shared" si="8"/>
        <v>0</v>
      </c>
      <c r="O32" s="77">
        <f t="shared" si="8"/>
        <v>0</v>
      </c>
      <c r="P32" s="77">
        <f t="shared" si="8"/>
        <v>16.163383500000002</v>
      </c>
      <c r="Q32" s="77">
        <f t="shared" ref="Q32:Q50" si="9">(IF(Q$27="%w/w SAR",((Q$28*10)*$B32),IF(Q$27="%w/w DM",(((Q$28*10)*($B$28/100))*$B32),IF(Q$27="kg/t SAR",(Q$28*$B32),IF(Q$27="kg/t DM",((Q$28*($B$28/100))*$B32),IF(Q$27="mg/kg SAR",((Q$28*0.001)*$B32),IF(Q$27="mg/kg DM",(((Q$28*0.001)*($B$28/100))*$B32),0)))))))*2.5</f>
        <v>195.330465</v>
      </c>
      <c r="R32" s="77">
        <f t="shared" ref="R32:U50" si="10">IF(R$27="%w/w SAR",((R$28*10)*$B32),IF(R$27="%w/w DM",(((R$28*10)*($B$28/100))*$B32),IF(R$27="kg/t SAR",(R$28*$B32),IF(R$27="kg/t DM",((R$28*($B$28/100))*$B32),IF(R$27="mg/kg SAR",((R$28*0.001)*$B32),IF(R$27="mg/kg DM",(((R$28*0.001)*($B$28/100))*$B32),0))))))</f>
        <v>6.4493549999999997E-2</v>
      </c>
      <c r="S32" s="77">
        <f t="shared" si="10"/>
        <v>2.7247274999999998E-2</v>
      </c>
      <c r="T32" s="77">
        <f t="shared" si="10"/>
        <v>2.2397760000000003E-2</v>
      </c>
      <c r="U32" s="77">
        <f t="shared" si="10"/>
        <v>2.9547045000000001</v>
      </c>
      <c r="AB32" s="59"/>
      <c r="AC32" s="59"/>
      <c r="AD32" s="59"/>
      <c r="AE32" s="59"/>
      <c r="AF32" s="59"/>
      <c r="AG32" s="59"/>
      <c r="AH32" s="59"/>
      <c r="AI32" s="59"/>
    </row>
    <row r="33" spans="1:35" s="72" customFormat="1" ht="13" x14ac:dyDescent="0.35">
      <c r="A33" s="13">
        <f>E8</f>
        <v>7832</v>
      </c>
      <c r="B33" s="15">
        <v>5.5</v>
      </c>
      <c r="C33" s="77">
        <f t="shared" si="4"/>
        <v>1.4998499999999999</v>
      </c>
      <c r="D33" s="77">
        <f t="shared" si="5"/>
        <v>5.1771422340000006</v>
      </c>
      <c r="E33" s="77">
        <f t="shared" si="6"/>
        <v>249.51849565500001</v>
      </c>
      <c r="F33" s="77">
        <f t="shared" si="7"/>
        <v>35.635146129000006</v>
      </c>
      <c r="G33" s="77">
        <f t="shared" si="8"/>
        <v>0.37546245</v>
      </c>
      <c r="H33" s="77">
        <f t="shared" si="8"/>
        <v>0.90990899999999997</v>
      </c>
      <c r="I33" s="77">
        <f t="shared" si="8"/>
        <v>1.0548945000000001</v>
      </c>
      <c r="J33" s="77">
        <f t="shared" si="8"/>
        <v>0.11348865000000001</v>
      </c>
      <c r="K33" s="77">
        <f t="shared" si="8"/>
        <v>4.9995000000000009E-4</v>
      </c>
      <c r="L33" s="77">
        <f t="shared" si="8"/>
        <v>8.0991899999999992E-2</v>
      </c>
      <c r="M33" s="77">
        <f t="shared" si="8"/>
        <v>0.1659834</v>
      </c>
      <c r="N33" s="77">
        <f t="shared" si="8"/>
        <v>0</v>
      </c>
      <c r="O33" s="77">
        <f t="shared" si="8"/>
        <v>0</v>
      </c>
      <c r="P33" s="77">
        <f t="shared" si="8"/>
        <v>16.163383500000002</v>
      </c>
      <c r="Q33" s="77">
        <f t="shared" si="9"/>
        <v>195.330465</v>
      </c>
      <c r="R33" s="77">
        <f t="shared" si="10"/>
        <v>6.4493549999999997E-2</v>
      </c>
      <c r="S33" s="77">
        <f t="shared" si="10"/>
        <v>2.7247274999999998E-2</v>
      </c>
      <c r="T33" s="77">
        <f t="shared" si="10"/>
        <v>2.2397760000000003E-2</v>
      </c>
      <c r="U33" s="77">
        <f t="shared" si="10"/>
        <v>2.9547045000000001</v>
      </c>
      <c r="AB33" s="59"/>
      <c r="AC33" s="59"/>
      <c r="AD33" s="59"/>
      <c r="AE33" s="59"/>
      <c r="AF33" s="59"/>
      <c r="AG33" s="59"/>
      <c r="AH33" s="59"/>
      <c r="AI33" s="59"/>
    </row>
    <row r="34" spans="1:35" s="72" customFormat="1" ht="13" x14ac:dyDescent="0.35">
      <c r="A34" s="13">
        <f>F8</f>
        <v>4827</v>
      </c>
      <c r="B34" s="15">
        <v>5.5</v>
      </c>
      <c r="C34" s="77">
        <f>IF(C$27="%w/w SAR",((C$28*10)*$B34),IF(C$27="%w/w DM",(((C$28*10)*($B$28/100))*$B34),IF(C$27="kg/t SAR",(C$28*$B34),IF(C$27="kg/t DM",((C$28*($B$28/100))*$B34),IF(C$27="mg/kg SAR",((C$28*0.001)*$B34),IF(C$27="mg/kg DM",(((C$28*0.001)*($B$28/100))*$B34),0))))))</f>
        <v>1.4998499999999999</v>
      </c>
      <c r="D34" s="77">
        <f>(IF(D$27="%w/w SAR",((D$28*10)*$B34),IF(D$27="%w/w DM",(((D$28*10)*($B$28/100))*$B34),IF(D$27="kg/t SAR",(D$28*$B34),IF(D$27="kg/t DM",((D$28*($B$28/100))*$B34),IF(D$27="mg/kg SAR",((D$28*0.001)*$B34),IF(D$27="mg/kg DM",(((D$28*0.001)*($B$28/100))*$B34),"0")))))))*2.291</f>
        <v>5.1771422340000006</v>
      </c>
      <c r="E34" s="77">
        <f>(IF(E$27="%w/w SAR",((E$28*10)*$B34),IF(E$27="%w/w DM",(((E$28*10)*($B$28/100))*$B34),IF(E$27="kg/t SAR",(E$28*$B34),IF(E$27="kg/t DM",((E$28*($B$28/100))*$B34),IF(E$27="mg/kg SAR",((E$28*0.001)*$B34),IF(E$27="mg/kg DM",(((E$28*0.001)*($B$28/100))*$B34),"0")))))))*1.205</f>
        <v>249.51849565500001</v>
      </c>
      <c r="F34" s="77">
        <f>(IF(F$27="%w/w SAR",((F$28*10)*$B34),IF(F$27="%w/w DM",(((F$28*10)*($B$28/100))*$B34),IF(F$27="kg/t SAR",(F$28*$B34),IF(F$27="kg/t DM",((F$28*($B$28/100))*$B34),IF(F$27="mg/kg SAR",((F$28*0.001)*$B34),IF(F$27="mg/kg DM",(((F$28*0.001)*($B$28/100))*$B34),"0")))))))*1.658</f>
        <v>35.635146129000006</v>
      </c>
      <c r="G34" s="77">
        <f>IF(G$27="%w/w SAR",((G$28*10)*$B34),IF(G$27="%w/w DM",(((G$28*10)*($B$28/100))*$B34),IF(G$27="kg/t SAR",(G$28*$B34),IF(G$27="kg/t DM",((G$28*($B$28/100))*$B34),IF(G$27="mg/kg SAR",((G$28*0.001)*$B34),IF(G$27="mg/kg DM",(((G$28*0.001)*($B$28/100))*$B34),0))))))</f>
        <v>0.37546245</v>
      </c>
      <c r="H34" s="77">
        <f>IF(H$27="%w/w SAR",((H$28*10)*$B34),IF(H$27="%w/w DM",(((H$28*10)*($B$28/100))*$B34),IF(H$27="kg/t SAR",(H$28*$B34),IF(H$27="kg/t DM",((H$28*($B$28/100))*$B34),IF(H$27="mg/kg SAR",((H$28*0.001)*$B34),IF(H$27="mg/kg DM",(((H$28*0.001)*($B$28/100))*$B34),0))))))</f>
        <v>0.90990899999999997</v>
      </c>
      <c r="I34" s="77">
        <f>IF(I$27="%w/w SAR",((I$28*10)*$B34),IF(I$27="%w/w DM",(((I$28*10)*($B$28/100))*$B34),IF(I$27="kg/t SAR",(I$28*$B34),IF(I$27="kg/t DM",((I$28*($B$28/100))*$B34),IF(I$27="mg/kg SAR",((I$28*0.001)*$B34),IF(I$27="mg/kg DM",(((I$28*0.001)*($B$28/100))*$B34),0))))))</f>
        <v>1.0548945000000001</v>
      </c>
      <c r="J34" s="77">
        <f>IF(J$27="%w/w SAR",((J$28*10)*$B34),IF(J$27="%w/w DM",(((J$28*10)*($B$28/100))*$B34),IF(J$27="kg/t SAR",(J$28*$B34),IF(J$27="kg/t DM",((J$28*($B$28/100))*$B34),IF(J$27="mg/kg SAR",((J$28*0.001)*$B34),IF(J$27="mg/kg DM",(((J$28*0.001)*($B$28/100))*$B34),0))))))</f>
        <v>0.11348865000000001</v>
      </c>
      <c r="K34" s="77">
        <f>IF(K$27="%w/w SAR",((K$28*10)*$B34),IF(K$27="%w/w DM",(((K$28*10)*($B$28/100))*$B34),IF(K$27="kg/t SAR",(K$28*$B34),IF(K$27="kg/t DM",((K$28*($B$28/100))*$B34),IF(K$27="mg/kg SAR",((K$28*0.001)*$B34),IF(K$27="mg/kg DM",(((K$28*0.001)*($B$28/100))*$B34),0))))))</f>
        <v>4.9995000000000009E-4</v>
      </c>
      <c r="L34" s="77">
        <f>IF(L$27="%w/w SAR",((L$28*10)*$B34),IF(L$27="%w/w DM",(((L$28*10)*($B$28/100))*$B34),IF(L$27="kg/t SAR",(L$28*$B34),IF(L$27="kg/t DM",((L$28*($B$28/100))*$B34),IF(L$27="mg/kg SAR",((L$28*0.001)*$B34),IF(L$27="mg/kg DM",(((L$28*0.001)*($B$28/100))*$B34),0))))))</f>
        <v>8.0991899999999992E-2</v>
      </c>
      <c r="M34" s="77">
        <f>IF(M$27="%w/w SAR",((M$28*10)*$B34),IF(M$27="%w/w DM",(((M$28*10)*($B$28/100))*$B34),IF(M$27="kg/t SAR",(M$28*$B34),IF(M$27="kg/t DM",((M$28*($B$28/100))*$B34),IF(M$27="mg/kg SAR",((M$28*0.001)*$B34),IF(M$27="mg/kg DM",(((M$28*0.001)*($B$28/100))*$B34),0))))))</f>
        <v>0.1659834</v>
      </c>
      <c r="N34" s="77">
        <f>IF(N$27="%w/w SAR",((N$28*10)*$B34),IF(N$27="%w/w DM",(((N$28*10)*($B$28/100))*$B34),IF(N$27="kg/t SAR",(N$28*$B34),IF(N$27="kg/t DM",((N$28*($B$28/100))*$B34),IF(N$27="mg/kg SAR",((N$28*0.001)*$B34),IF(N$27="mg/kg DM",(((N$28*0.001)*($B$28/100))*$B34),0))))))</f>
        <v>0</v>
      </c>
      <c r="O34" s="77">
        <f>IF(O$27="%w/w SAR",((O$28*10)*$B34),IF(O$27="%w/w DM",(((O$28*10)*($B$28/100))*$B34),IF(O$27="kg/t SAR",(O$28*$B34),IF(O$27="kg/t DM",((O$28*($B$28/100))*$B34),IF(O$27="mg/kg SAR",((O$28*0.001)*$B34),IF(O$27="mg/kg DM",(((O$28*0.001)*($B$28/100))*$B34),0))))))</f>
        <v>0</v>
      </c>
      <c r="P34" s="77">
        <f>IF(P$27="%w/w SAR",((P$28*10)*$B34),IF(P$27="%w/w DM",(((P$28*10)*($B$28/100))*$B34),IF(P$27="kg/t SAR",(P$28*$B34),IF(P$27="kg/t DM",((P$28*($B$28/100))*$B34),IF(P$27="mg/kg SAR",((P$28*0.001)*$B34),IF(P$27="mg/kg DM",(((P$28*0.001)*($B$28/100))*$B34),0))))))</f>
        <v>16.163383500000002</v>
      </c>
      <c r="Q34" s="77">
        <f>(IF(Q$27="%w/w SAR",((Q$28*10)*$B34),IF(Q$27="%w/w DM",(((Q$28*10)*($B$28/100))*$B34),IF(Q$27="kg/t SAR",(Q$28*$B34),IF(Q$27="kg/t DM",((Q$28*($B$28/100))*$B34),IF(Q$27="mg/kg SAR",((Q$28*0.001)*$B34),IF(Q$27="mg/kg DM",(((Q$28*0.001)*($B$28/100))*$B34),0)))))))*2.5</f>
        <v>195.330465</v>
      </c>
      <c r="R34" s="77">
        <f>IF(R$27="%w/w SAR",((R$28*10)*$B34),IF(R$27="%w/w DM",(((R$28*10)*($B$28/100))*$B34),IF(R$27="kg/t SAR",(R$28*$B34),IF(R$27="kg/t DM",((R$28*($B$28/100))*$B34),IF(R$27="mg/kg SAR",((R$28*0.001)*$B34),IF(R$27="mg/kg DM",(((R$28*0.001)*($B$28/100))*$B34),0))))))</f>
        <v>6.4493549999999997E-2</v>
      </c>
      <c r="S34" s="77">
        <f>IF(S$27="%w/w SAR",((S$28*10)*$B34),IF(S$27="%w/w DM",(((S$28*10)*($B$28/100))*$B34),IF(S$27="kg/t SAR",(S$28*$B34),IF(S$27="kg/t DM",((S$28*($B$28/100))*$B34),IF(S$27="mg/kg SAR",((S$28*0.001)*$B34),IF(S$27="mg/kg DM",(((S$28*0.001)*($B$28/100))*$B34),0))))))</f>
        <v>2.7247274999999998E-2</v>
      </c>
      <c r="T34" s="77">
        <f>IF(T$27="%w/w SAR",((T$28*10)*$B34),IF(T$27="%w/w DM",(((T$28*10)*($B$28/100))*$B34),IF(T$27="kg/t SAR",(T$28*$B34),IF(T$27="kg/t DM",((T$28*($B$28/100))*$B34),IF(T$27="mg/kg SAR",((T$28*0.001)*$B34),IF(T$27="mg/kg DM",(((T$28*0.001)*($B$28/100))*$B34),0))))))</f>
        <v>2.2397760000000003E-2</v>
      </c>
      <c r="U34" s="77">
        <f>IF(U$27="%w/w SAR",((U$28*10)*$B34),IF(U$27="%w/w DM",(((U$28*10)*($B$28/100))*$B34),IF(U$27="kg/t SAR",(U$28*$B34),IF(U$27="kg/t DM",((U$28*($B$28/100))*$B34),IF(U$27="mg/kg SAR",((U$28*0.001)*$B34),IF(U$27="mg/kg DM",(((U$28*0.001)*($B$28/100))*$B34),0))))))</f>
        <v>2.9547045000000001</v>
      </c>
      <c r="AB34" s="59"/>
      <c r="AC34" s="59"/>
      <c r="AD34" s="59"/>
      <c r="AE34" s="59"/>
      <c r="AF34" s="59"/>
      <c r="AG34" s="59"/>
      <c r="AH34" s="59"/>
      <c r="AI34" s="59"/>
    </row>
    <row r="35" spans="1:35" s="72" customFormat="1" ht="13" x14ac:dyDescent="0.35">
      <c r="A35" s="13">
        <f>G8</f>
        <v>9448</v>
      </c>
      <c r="B35" s="15">
        <v>5.5</v>
      </c>
      <c r="C35" s="77">
        <f t="shared" si="4"/>
        <v>1.4998499999999999</v>
      </c>
      <c r="D35" s="77">
        <f t="shared" si="5"/>
        <v>5.1771422340000006</v>
      </c>
      <c r="E35" s="77">
        <f t="shared" si="6"/>
        <v>249.51849565500001</v>
      </c>
      <c r="F35" s="77">
        <f t="shared" si="7"/>
        <v>35.635146129000006</v>
      </c>
      <c r="G35" s="77">
        <f t="shared" si="8"/>
        <v>0.37546245</v>
      </c>
      <c r="H35" s="77">
        <f t="shared" si="8"/>
        <v>0.90990899999999997</v>
      </c>
      <c r="I35" s="77">
        <f t="shared" si="8"/>
        <v>1.0548945000000001</v>
      </c>
      <c r="J35" s="77">
        <f t="shared" si="8"/>
        <v>0.11348865000000001</v>
      </c>
      <c r="K35" s="77">
        <f t="shared" si="8"/>
        <v>4.9995000000000009E-4</v>
      </c>
      <c r="L35" s="77">
        <f t="shared" si="8"/>
        <v>8.0991899999999992E-2</v>
      </c>
      <c r="M35" s="77">
        <f t="shared" si="8"/>
        <v>0.1659834</v>
      </c>
      <c r="N35" s="77">
        <f t="shared" si="8"/>
        <v>0</v>
      </c>
      <c r="O35" s="77">
        <f t="shared" si="8"/>
        <v>0</v>
      </c>
      <c r="P35" s="77">
        <f t="shared" si="8"/>
        <v>16.163383500000002</v>
      </c>
      <c r="Q35" s="77">
        <f t="shared" si="9"/>
        <v>195.330465</v>
      </c>
      <c r="R35" s="77">
        <f t="shared" si="10"/>
        <v>6.4493549999999997E-2</v>
      </c>
      <c r="S35" s="77">
        <f t="shared" si="10"/>
        <v>2.7247274999999998E-2</v>
      </c>
      <c r="T35" s="77">
        <f t="shared" si="10"/>
        <v>2.2397760000000003E-2</v>
      </c>
      <c r="U35" s="77">
        <f t="shared" si="10"/>
        <v>2.9547045000000001</v>
      </c>
      <c r="AB35" s="59"/>
      <c r="AC35" s="59"/>
      <c r="AD35" s="59"/>
      <c r="AE35" s="59"/>
      <c r="AF35" s="59"/>
      <c r="AG35" s="59"/>
      <c r="AH35" s="59"/>
      <c r="AI35" s="59"/>
    </row>
    <row r="36" spans="1:35" s="72" customFormat="1" ht="13" x14ac:dyDescent="0.35">
      <c r="A36" s="13">
        <f>H8</f>
        <v>8358</v>
      </c>
      <c r="B36" s="15">
        <v>5.5</v>
      </c>
      <c r="C36" s="77">
        <f t="shared" si="4"/>
        <v>1.4998499999999999</v>
      </c>
      <c r="D36" s="77">
        <f t="shared" si="5"/>
        <v>5.1771422340000006</v>
      </c>
      <c r="E36" s="77">
        <f t="shared" si="6"/>
        <v>249.51849565500001</v>
      </c>
      <c r="F36" s="77">
        <f t="shared" si="7"/>
        <v>35.635146129000006</v>
      </c>
      <c r="G36" s="77">
        <f t="shared" si="8"/>
        <v>0.37546245</v>
      </c>
      <c r="H36" s="77">
        <f t="shared" si="8"/>
        <v>0.90990899999999997</v>
      </c>
      <c r="I36" s="77">
        <f t="shared" si="8"/>
        <v>1.0548945000000001</v>
      </c>
      <c r="J36" s="77">
        <f t="shared" si="8"/>
        <v>0.11348865000000001</v>
      </c>
      <c r="K36" s="77">
        <f t="shared" si="8"/>
        <v>4.9995000000000009E-4</v>
      </c>
      <c r="L36" s="77">
        <f t="shared" si="8"/>
        <v>8.0991899999999992E-2</v>
      </c>
      <c r="M36" s="77">
        <f t="shared" si="8"/>
        <v>0.1659834</v>
      </c>
      <c r="N36" s="77">
        <f t="shared" si="8"/>
        <v>0</v>
      </c>
      <c r="O36" s="77">
        <f t="shared" si="8"/>
        <v>0</v>
      </c>
      <c r="P36" s="77">
        <f t="shared" si="8"/>
        <v>16.163383500000002</v>
      </c>
      <c r="Q36" s="77">
        <f t="shared" si="9"/>
        <v>195.330465</v>
      </c>
      <c r="R36" s="77">
        <f t="shared" si="10"/>
        <v>6.4493549999999997E-2</v>
      </c>
      <c r="S36" s="77">
        <f t="shared" si="10"/>
        <v>2.7247274999999998E-2</v>
      </c>
      <c r="T36" s="77">
        <f t="shared" si="10"/>
        <v>2.2397760000000003E-2</v>
      </c>
      <c r="U36" s="77">
        <f t="shared" si="10"/>
        <v>2.9547045000000001</v>
      </c>
      <c r="AB36" s="59"/>
      <c r="AC36" s="59"/>
      <c r="AD36" s="59"/>
      <c r="AE36" s="59"/>
      <c r="AF36" s="59"/>
      <c r="AG36" s="59"/>
      <c r="AH36" s="59"/>
      <c r="AI36" s="59"/>
    </row>
    <row r="37" spans="1:35" s="72" customFormat="1" ht="13" x14ac:dyDescent="0.35">
      <c r="A37" s="13">
        <f>I8</f>
        <v>7550</v>
      </c>
      <c r="B37" s="15">
        <v>5.5</v>
      </c>
      <c r="C37" s="77">
        <f t="shared" si="4"/>
        <v>1.4998499999999999</v>
      </c>
      <c r="D37" s="77">
        <f t="shared" si="5"/>
        <v>5.1771422340000006</v>
      </c>
      <c r="E37" s="77">
        <f t="shared" si="6"/>
        <v>249.51849565500001</v>
      </c>
      <c r="F37" s="77">
        <f t="shared" si="7"/>
        <v>35.635146129000006</v>
      </c>
      <c r="G37" s="77">
        <f t="shared" si="8"/>
        <v>0.37546245</v>
      </c>
      <c r="H37" s="77">
        <f t="shared" si="8"/>
        <v>0.90990899999999997</v>
      </c>
      <c r="I37" s="77">
        <f t="shared" si="8"/>
        <v>1.0548945000000001</v>
      </c>
      <c r="J37" s="77">
        <f t="shared" si="8"/>
        <v>0.11348865000000001</v>
      </c>
      <c r="K37" s="77">
        <f t="shared" si="8"/>
        <v>4.9995000000000009E-4</v>
      </c>
      <c r="L37" s="77">
        <f t="shared" si="8"/>
        <v>8.0991899999999992E-2</v>
      </c>
      <c r="M37" s="77">
        <f t="shared" si="8"/>
        <v>0.1659834</v>
      </c>
      <c r="N37" s="77">
        <f t="shared" si="8"/>
        <v>0</v>
      </c>
      <c r="O37" s="77">
        <f t="shared" si="8"/>
        <v>0</v>
      </c>
      <c r="P37" s="77">
        <f t="shared" si="8"/>
        <v>16.163383500000002</v>
      </c>
      <c r="Q37" s="77">
        <f t="shared" si="9"/>
        <v>195.330465</v>
      </c>
      <c r="R37" s="77">
        <f t="shared" si="10"/>
        <v>6.4493549999999997E-2</v>
      </c>
      <c r="S37" s="77">
        <f t="shared" si="10"/>
        <v>2.7247274999999998E-2</v>
      </c>
      <c r="T37" s="77">
        <f t="shared" si="10"/>
        <v>2.2397760000000003E-2</v>
      </c>
      <c r="U37" s="77">
        <f t="shared" si="10"/>
        <v>2.9547045000000001</v>
      </c>
      <c r="AB37" s="59"/>
      <c r="AC37" s="59"/>
      <c r="AD37" s="59"/>
      <c r="AE37" s="59"/>
      <c r="AF37" s="59"/>
      <c r="AG37" s="59"/>
      <c r="AH37" s="59"/>
      <c r="AI37" s="59"/>
    </row>
    <row r="38" spans="1:35" s="72" customFormat="1" ht="13" x14ac:dyDescent="0.35">
      <c r="A38" s="13">
        <f>J8</f>
        <v>0</v>
      </c>
      <c r="B38" s="15"/>
      <c r="C38" s="77">
        <f t="shared" si="4"/>
        <v>0</v>
      </c>
      <c r="D38" s="77">
        <f t="shared" si="5"/>
        <v>0</v>
      </c>
      <c r="E38" s="77">
        <f t="shared" si="6"/>
        <v>0</v>
      </c>
      <c r="F38" s="77">
        <f t="shared" si="7"/>
        <v>0</v>
      </c>
      <c r="G38" s="77">
        <f t="shared" si="8"/>
        <v>0</v>
      </c>
      <c r="H38" s="77">
        <f t="shared" si="8"/>
        <v>0</v>
      </c>
      <c r="I38" s="77">
        <f t="shared" si="8"/>
        <v>0</v>
      </c>
      <c r="J38" s="77">
        <f t="shared" si="8"/>
        <v>0</v>
      </c>
      <c r="K38" s="77">
        <f t="shared" si="8"/>
        <v>0</v>
      </c>
      <c r="L38" s="77">
        <f t="shared" si="8"/>
        <v>0</v>
      </c>
      <c r="M38" s="77">
        <f t="shared" si="8"/>
        <v>0</v>
      </c>
      <c r="N38" s="77">
        <f t="shared" si="8"/>
        <v>0</v>
      </c>
      <c r="O38" s="77">
        <f t="shared" si="8"/>
        <v>0</v>
      </c>
      <c r="P38" s="77">
        <f t="shared" si="8"/>
        <v>0</v>
      </c>
      <c r="Q38" s="77">
        <f t="shared" si="9"/>
        <v>0</v>
      </c>
      <c r="R38" s="77">
        <f t="shared" si="10"/>
        <v>0</v>
      </c>
      <c r="S38" s="77">
        <f t="shared" si="10"/>
        <v>0</v>
      </c>
      <c r="T38" s="77">
        <f t="shared" si="10"/>
        <v>0</v>
      </c>
      <c r="U38" s="77">
        <f t="shared" si="10"/>
        <v>0</v>
      </c>
      <c r="AB38" s="59"/>
      <c r="AC38" s="59"/>
      <c r="AD38" s="59"/>
      <c r="AE38" s="59"/>
      <c r="AF38" s="59"/>
      <c r="AG38" s="59"/>
      <c r="AH38" s="59"/>
      <c r="AI38" s="59"/>
    </row>
    <row r="39" spans="1:35" s="72" customFormat="1" ht="13" x14ac:dyDescent="0.35">
      <c r="A39" s="13">
        <f>K8</f>
        <v>0</v>
      </c>
      <c r="B39" s="15"/>
      <c r="C39" s="77">
        <f t="shared" si="4"/>
        <v>0</v>
      </c>
      <c r="D39" s="77">
        <f t="shared" si="5"/>
        <v>0</v>
      </c>
      <c r="E39" s="77">
        <f t="shared" si="6"/>
        <v>0</v>
      </c>
      <c r="F39" s="77">
        <f t="shared" si="7"/>
        <v>0</v>
      </c>
      <c r="G39" s="77">
        <f t="shared" si="8"/>
        <v>0</v>
      </c>
      <c r="H39" s="77">
        <f t="shared" si="8"/>
        <v>0</v>
      </c>
      <c r="I39" s="77">
        <f t="shared" si="8"/>
        <v>0</v>
      </c>
      <c r="J39" s="77">
        <f t="shared" si="8"/>
        <v>0</v>
      </c>
      <c r="K39" s="77">
        <f t="shared" si="8"/>
        <v>0</v>
      </c>
      <c r="L39" s="77">
        <f t="shared" si="8"/>
        <v>0</v>
      </c>
      <c r="M39" s="77">
        <f t="shared" si="8"/>
        <v>0</v>
      </c>
      <c r="N39" s="77">
        <f t="shared" si="8"/>
        <v>0</v>
      </c>
      <c r="O39" s="77">
        <f t="shared" si="8"/>
        <v>0</v>
      </c>
      <c r="P39" s="77">
        <f t="shared" si="8"/>
        <v>0</v>
      </c>
      <c r="Q39" s="77">
        <f t="shared" si="9"/>
        <v>0</v>
      </c>
      <c r="R39" s="77">
        <f t="shared" si="10"/>
        <v>0</v>
      </c>
      <c r="S39" s="77">
        <f t="shared" si="10"/>
        <v>0</v>
      </c>
      <c r="T39" s="77">
        <f t="shared" si="10"/>
        <v>0</v>
      </c>
      <c r="U39" s="77">
        <f t="shared" si="10"/>
        <v>0</v>
      </c>
      <c r="AB39" s="59"/>
      <c r="AC39" s="59"/>
      <c r="AD39" s="59"/>
      <c r="AE39" s="59"/>
      <c r="AF39" s="59"/>
      <c r="AG39" s="59"/>
      <c r="AH39" s="59"/>
      <c r="AI39" s="59"/>
    </row>
    <row r="40" spans="1:35" s="72" customFormat="1" ht="13" x14ac:dyDescent="0.35">
      <c r="A40" s="13">
        <f>L8</f>
        <v>0</v>
      </c>
      <c r="B40" s="15"/>
      <c r="C40" s="77">
        <f t="shared" si="4"/>
        <v>0</v>
      </c>
      <c r="D40" s="77">
        <f t="shared" si="5"/>
        <v>0</v>
      </c>
      <c r="E40" s="77">
        <f t="shared" si="6"/>
        <v>0</v>
      </c>
      <c r="F40" s="77">
        <f t="shared" si="7"/>
        <v>0</v>
      </c>
      <c r="G40" s="77">
        <f t="shared" si="8"/>
        <v>0</v>
      </c>
      <c r="H40" s="77">
        <f t="shared" si="8"/>
        <v>0</v>
      </c>
      <c r="I40" s="77">
        <f t="shared" si="8"/>
        <v>0</v>
      </c>
      <c r="J40" s="77">
        <f t="shared" si="8"/>
        <v>0</v>
      </c>
      <c r="K40" s="77">
        <f t="shared" si="8"/>
        <v>0</v>
      </c>
      <c r="L40" s="77">
        <f t="shared" si="8"/>
        <v>0</v>
      </c>
      <c r="M40" s="77">
        <f t="shared" si="8"/>
        <v>0</v>
      </c>
      <c r="N40" s="77">
        <f t="shared" si="8"/>
        <v>0</v>
      </c>
      <c r="O40" s="77">
        <f t="shared" si="8"/>
        <v>0</v>
      </c>
      <c r="P40" s="77">
        <f t="shared" si="8"/>
        <v>0</v>
      </c>
      <c r="Q40" s="77">
        <f t="shared" si="9"/>
        <v>0</v>
      </c>
      <c r="R40" s="77">
        <f t="shared" si="10"/>
        <v>0</v>
      </c>
      <c r="S40" s="77">
        <f t="shared" si="10"/>
        <v>0</v>
      </c>
      <c r="T40" s="77">
        <f t="shared" si="10"/>
        <v>0</v>
      </c>
      <c r="U40" s="77">
        <f t="shared" si="10"/>
        <v>0</v>
      </c>
      <c r="AB40" s="59"/>
      <c r="AC40" s="59"/>
      <c r="AD40" s="59"/>
      <c r="AE40" s="59"/>
      <c r="AF40" s="59"/>
      <c r="AG40" s="59"/>
      <c r="AH40" s="59"/>
      <c r="AI40" s="59"/>
    </row>
    <row r="41" spans="1:35" s="72" customFormat="1" ht="13" x14ac:dyDescent="0.35">
      <c r="A41" s="13">
        <f>M8</f>
        <v>0</v>
      </c>
      <c r="B41" s="15"/>
      <c r="C41" s="77">
        <f t="shared" si="4"/>
        <v>0</v>
      </c>
      <c r="D41" s="77">
        <f t="shared" si="5"/>
        <v>0</v>
      </c>
      <c r="E41" s="77">
        <f t="shared" si="6"/>
        <v>0</v>
      </c>
      <c r="F41" s="77">
        <f t="shared" si="7"/>
        <v>0</v>
      </c>
      <c r="G41" s="77">
        <f t="shared" si="8"/>
        <v>0</v>
      </c>
      <c r="H41" s="77">
        <f t="shared" si="8"/>
        <v>0</v>
      </c>
      <c r="I41" s="77">
        <f t="shared" si="8"/>
        <v>0</v>
      </c>
      <c r="J41" s="77">
        <f t="shared" si="8"/>
        <v>0</v>
      </c>
      <c r="K41" s="77">
        <f t="shared" si="8"/>
        <v>0</v>
      </c>
      <c r="L41" s="77">
        <f t="shared" si="8"/>
        <v>0</v>
      </c>
      <c r="M41" s="77">
        <f t="shared" si="8"/>
        <v>0</v>
      </c>
      <c r="N41" s="77">
        <f t="shared" si="8"/>
        <v>0</v>
      </c>
      <c r="O41" s="77">
        <f t="shared" si="8"/>
        <v>0</v>
      </c>
      <c r="P41" s="77">
        <f t="shared" si="8"/>
        <v>0</v>
      </c>
      <c r="Q41" s="77">
        <f t="shared" si="9"/>
        <v>0</v>
      </c>
      <c r="R41" s="77">
        <f t="shared" si="10"/>
        <v>0</v>
      </c>
      <c r="S41" s="77">
        <f t="shared" si="10"/>
        <v>0</v>
      </c>
      <c r="T41" s="77">
        <f t="shared" si="10"/>
        <v>0</v>
      </c>
      <c r="U41" s="77">
        <f t="shared" si="10"/>
        <v>0</v>
      </c>
      <c r="AB41" s="59"/>
      <c r="AC41" s="59"/>
      <c r="AD41" s="59"/>
      <c r="AE41" s="59"/>
      <c r="AF41" s="59"/>
      <c r="AG41" s="59"/>
      <c r="AH41" s="59"/>
      <c r="AI41" s="59"/>
    </row>
    <row r="42" spans="1:35" s="72" customFormat="1" ht="13" x14ac:dyDescent="0.35">
      <c r="A42" s="13">
        <f>N8</f>
        <v>0</v>
      </c>
      <c r="B42" s="15"/>
      <c r="C42" s="77">
        <f t="shared" si="4"/>
        <v>0</v>
      </c>
      <c r="D42" s="77">
        <f t="shared" si="5"/>
        <v>0</v>
      </c>
      <c r="E42" s="77">
        <f t="shared" si="6"/>
        <v>0</v>
      </c>
      <c r="F42" s="77">
        <f t="shared" si="7"/>
        <v>0</v>
      </c>
      <c r="G42" s="77">
        <f t="shared" si="8"/>
        <v>0</v>
      </c>
      <c r="H42" s="77">
        <f t="shared" si="8"/>
        <v>0</v>
      </c>
      <c r="I42" s="77">
        <f t="shared" si="8"/>
        <v>0</v>
      </c>
      <c r="J42" s="77">
        <f t="shared" si="8"/>
        <v>0</v>
      </c>
      <c r="K42" s="77">
        <f t="shared" si="8"/>
        <v>0</v>
      </c>
      <c r="L42" s="77">
        <f t="shared" si="8"/>
        <v>0</v>
      </c>
      <c r="M42" s="77">
        <f t="shared" si="8"/>
        <v>0</v>
      </c>
      <c r="N42" s="77">
        <f t="shared" si="8"/>
        <v>0</v>
      </c>
      <c r="O42" s="77">
        <f t="shared" si="8"/>
        <v>0</v>
      </c>
      <c r="P42" s="77">
        <f t="shared" si="8"/>
        <v>0</v>
      </c>
      <c r="Q42" s="77">
        <f t="shared" si="9"/>
        <v>0</v>
      </c>
      <c r="R42" s="77">
        <f t="shared" si="10"/>
        <v>0</v>
      </c>
      <c r="S42" s="77">
        <f t="shared" si="10"/>
        <v>0</v>
      </c>
      <c r="T42" s="77">
        <f t="shared" si="10"/>
        <v>0</v>
      </c>
      <c r="U42" s="77">
        <f t="shared" si="10"/>
        <v>0</v>
      </c>
      <c r="AB42" s="59"/>
      <c r="AC42" s="59"/>
      <c r="AD42" s="59"/>
      <c r="AE42" s="59"/>
      <c r="AF42" s="59"/>
      <c r="AG42" s="59"/>
      <c r="AH42" s="59"/>
      <c r="AI42" s="59"/>
    </row>
    <row r="43" spans="1:35" s="72" customFormat="1" ht="13" x14ac:dyDescent="0.35">
      <c r="A43" s="13">
        <f>O8</f>
        <v>0</v>
      </c>
      <c r="B43" s="15"/>
      <c r="C43" s="77">
        <f t="shared" si="4"/>
        <v>0</v>
      </c>
      <c r="D43" s="77">
        <f t="shared" si="5"/>
        <v>0</v>
      </c>
      <c r="E43" s="77">
        <f t="shared" si="6"/>
        <v>0</v>
      </c>
      <c r="F43" s="77">
        <f t="shared" si="7"/>
        <v>0</v>
      </c>
      <c r="G43" s="77">
        <f t="shared" si="8"/>
        <v>0</v>
      </c>
      <c r="H43" s="77">
        <f t="shared" si="8"/>
        <v>0</v>
      </c>
      <c r="I43" s="77">
        <f t="shared" si="8"/>
        <v>0</v>
      </c>
      <c r="J43" s="77">
        <f t="shared" si="8"/>
        <v>0</v>
      </c>
      <c r="K43" s="77">
        <f t="shared" si="8"/>
        <v>0</v>
      </c>
      <c r="L43" s="77">
        <f t="shared" si="8"/>
        <v>0</v>
      </c>
      <c r="M43" s="77">
        <f t="shared" si="8"/>
        <v>0</v>
      </c>
      <c r="N43" s="77">
        <f t="shared" si="8"/>
        <v>0</v>
      </c>
      <c r="O43" s="77">
        <f t="shared" si="8"/>
        <v>0</v>
      </c>
      <c r="P43" s="77">
        <f t="shared" si="8"/>
        <v>0</v>
      </c>
      <c r="Q43" s="77">
        <f t="shared" si="9"/>
        <v>0</v>
      </c>
      <c r="R43" s="77">
        <f t="shared" si="10"/>
        <v>0</v>
      </c>
      <c r="S43" s="77">
        <f t="shared" si="10"/>
        <v>0</v>
      </c>
      <c r="T43" s="77">
        <f t="shared" si="10"/>
        <v>0</v>
      </c>
      <c r="U43" s="77">
        <f t="shared" si="10"/>
        <v>0</v>
      </c>
      <c r="AB43" s="59"/>
      <c r="AC43" s="59"/>
      <c r="AD43" s="59"/>
      <c r="AE43" s="59"/>
      <c r="AF43" s="59"/>
      <c r="AG43" s="59"/>
      <c r="AH43" s="59"/>
      <c r="AI43" s="59"/>
    </row>
    <row r="44" spans="1:35" s="72" customFormat="1" ht="13" x14ac:dyDescent="0.35">
      <c r="A44" s="13">
        <f>P8</f>
        <v>0</v>
      </c>
      <c r="B44" s="15"/>
      <c r="C44" s="77">
        <f t="shared" si="4"/>
        <v>0</v>
      </c>
      <c r="D44" s="77">
        <f t="shared" si="5"/>
        <v>0</v>
      </c>
      <c r="E44" s="77">
        <f t="shared" si="6"/>
        <v>0</v>
      </c>
      <c r="F44" s="77">
        <f t="shared" si="7"/>
        <v>0</v>
      </c>
      <c r="G44" s="77">
        <f t="shared" si="8"/>
        <v>0</v>
      </c>
      <c r="H44" s="77">
        <f t="shared" si="8"/>
        <v>0</v>
      </c>
      <c r="I44" s="77">
        <f t="shared" si="8"/>
        <v>0</v>
      </c>
      <c r="J44" s="77">
        <f t="shared" si="8"/>
        <v>0</v>
      </c>
      <c r="K44" s="77">
        <f t="shared" si="8"/>
        <v>0</v>
      </c>
      <c r="L44" s="77">
        <f t="shared" si="8"/>
        <v>0</v>
      </c>
      <c r="M44" s="77">
        <f t="shared" si="8"/>
        <v>0</v>
      </c>
      <c r="N44" s="77">
        <f t="shared" si="8"/>
        <v>0</v>
      </c>
      <c r="O44" s="77">
        <f t="shared" si="8"/>
        <v>0</v>
      </c>
      <c r="P44" s="77">
        <f t="shared" si="8"/>
        <v>0</v>
      </c>
      <c r="Q44" s="77">
        <f t="shared" si="9"/>
        <v>0</v>
      </c>
      <c r="R44" s="77">
        <f t="shared" si="10"/>
        <v>0</v>
      </c>
      <c r="S44" s="77">
        <f t="shared" si="10"/>
        <v>0</v>
      </c>
      <c r="T44" s="77">
        <f t="shared" si="10"/>
        <v>0</v>
      </c>
      <c r="U44" s="77">
        <f t="shared" si="10"/>
        <v>0</v>
      </c>
      <c r="AB44" s="59"/>
      <c r="AC44" s="59"/>
      <c r="AD44" s="59"/>
      <c r="AE44" s="59"/>
      <c r="AF44" s="59"/>
      <c r="AG44" s="59"/>
      <c r="AH44" s="59"/>
      <c r="AI44" s="59"/>
    </row>
    <row r="45" spans="1:35" s="72" customFormat="1" ht="13" x14ac:dyDescent="0.35">
      <c r="A45" s="13">
        <f>Q8</f>
        <v>0</v>
      </c>
      <c r="B45" s="15"/>
      <c r="C45" s="77">
        <f t="shared" si="4"/>
        <v>0</v>
      </c>
      <c r="D45" s="77">
        <f t="shared" si="5"/>
        <v>0</v>
      </c>
      <c r="E45" s="77">
        <f t="shared" si="6"/>
        <v>0</v>
      </c>
      <c r="F45" s="77">
        <f t="shared" si="7"/>
        <v>0</v>
      </c>
      <c r="G45" s="77">
        <f t="shared" si="8"/>
        <v>0</v>
      </c>
      <c r="H45" s="77">
        <f t="shared" si="8"/>
        <v>0</v>
      </c>
      <c r="I45" s="77">
        <f t="shared" si="8"/>
        <v>0</v>
      </c>
      <c r="J45" s="77">
        <f t="shared" si="8"/>
        <v>0</v>
      </c>
      <c r="K45" s="77">
        <f t="shared" si="8"/>
        <v>0</v>
      </c>
      <c r="L45" s="77">
        <f t="shared" si="8"/>
        <v>0</v>
      </c>
      <c r="M45" s="77">
        <f t="shared" si="8"/>
        <v>0</v>
      </c>
      <c r="N45" s="77">
        <f t="shared" si="8"/>
        <v>0</v>
      </c>
      <c r="O45" s="77">
        <f t="shared" si="8"/>
        <v>0</v>
      </c>
      <c r="P45" s="77">
        <f t="shared" si="8"/>
        <v>0</v>
      </c>
      <c r="Q45" s="77">
        <f t="shared" si="9"/>
        <v>0</v>
      </c>
      <c r="R45" s="77">
        <f t="shared" si="10"/>
        <v>0</v>
      </c>
      <c r="S45" s="77">
        <f t="shared" si="10"/>
        <v>0</v>
      </c>
      <c r="T45" s="77">
        <f t="shared" si="10"/>
        <v>0</v>
      </c>
      <c r="U45" s="77">
        <f t="shared" si="10"/>
        <v>0</v>
      </c>
      <c r="AB45" s="59"/>
      <c r="AC45" s="59"/>
      <c r="AD45" s="59"/>
      <c r="AE45" s="59"/>
      <c r="AF45" s="59"/>
      <c r="AG45" s="59"/>
      <c r="AH45" s="59"/>
      <c r="AI45" s="59"/>
    </row>
    <row r="46" spans="1:35" s="72" customFormat="1" ht="13" x14ac:dyDescent="0.35">
      <c r="A46" s="13">
        <f>R8</f>
        <v>0</v>
      </c>
      <c r="B46" s="15"/>
      <c r="C46" s="77">
        <f t="shared" si="4"/>
        <v>0</v>
      </c>
      <c r="D46" s="77">
        <f t="shared" si="5"/>
        <v>0</v>
      </c>
      <c r="E46" s="77">
        <f t="shared" si="6"/>
        <v>0</v>
      </c>
      <c r="F46" s="77">
        <f t="shared" si="7"/>
        <v>0</v>
      </c>
      <c r="G46" s="77">
        <f t="shared" si="8"/>
        <v>0</v>
      </c>
      <c r="H46" s="77">
        <f t="shared" si="8"/>
        <v>0</v>
      </c>
      <c r="I46" s="77">
        <f t="shared" si="8"/>
        <v>0</v>
      </c>
      <c r="J46" s="77">
        <f t="shared" si="8"/>
        <v>0</v>
      </c>
      <c r="K46" s="77">
        <f t="shared" si="8"/>
        <v>0</v>
      </c>
      <c r="L46" s="77">
        <f t="shared" si="8"/>
        <v>0</v>
      </c>
      <c r="M46" s="77">
        <f t="shared" si="8"/>
        <v>0</v>
      </c>
      <c r="N46" s="77">
        <f t="shared" si="8"/>
        <v>0</v>
      </c>
      <c r="O46" s="77">
        <f t="shared" si="8"/>
        <v>0</v>
      </c>
      <c r="P46" s="77">
        <f t="shared" si="8"/>
        <v>0</v>
      </c>
      <c r="Q46" s="77">
        <f t="shared" si="9"/>
        <v>0</v>
      </c>
      <c r="R46" s="77">
        <f t="shared" si="10"/>
        <v>0</v>
      </c>
      <c r="S46" s="77">
        <f t="shared" si="10"/>
        <v>0</v>
      </c>
      <c r="T46" s="77">
        <f t="shared" si="10"/>
        <v>0</v>
      </c>
      <c r="U46" s="77">
        <f t="shared" si="10"/>
        <v>0</v>
      </c>
      <c r="AB46" s="59"/>
      <c r="AC46" s="59"/>
      <c r="AD46" s="59"/>
      <c r="AE46" s="59"/>
      <c r="AF46" s="59"/>
      <c r="AG46" s="59"/>
      <c r="AH46" s="59"/>
      <c r="AI46" s="59"/>
    </row>
    <row r="47" spans="1:35" s="72" customFormat="1" ht="13" x14ac:dyDescent="0.35">
      <c r="A47" s="13">
        <f>S8</f>
        <v>0</v>
      </c>
      <c r="B47" s="15"/>
      <c r="C47" s="77">
        <f t="shared" si="4"/>
        <v>0</v>
      </c>
      <c r="D47" s="77">
        <f t="shared" si="5"/>
        <v>0</v>
      </c>
      <c r="E47" s="77">
        <f t="shared" si="6"/>
        <v>0</v>
      </c>
      <c r="F47" s="77">
        <f t="shared" si="7"/>
        <v>0</v>
      </c>
      <c r="G47" s="77">
        <f t="shared" si="8"/>
        <v>0</v>
      </c>
      <c r="H47" s="77">
        <f t="shared" si="8"/>
        <v>0</v>
      </c>
      <c r="I47" s="77">
        <f t="shared" si="8"/>
        <v>0</v>
      </c>
      <c r="J47" s="77">
        <f t="shared" si="8"/>
        <v>0</v>
      </c>
      <c r="K47" s="77">
        <f t="shared" si="8"/>
        <v>0</v>
      </c>
      <c r="L47" s="77">
        <f t="shared" si="8"/>
        <v>0</v>
      </c>
      <c r="M47" s="77">
        <f t="shared" si="8"/>
        <v>0</v>
      </c>
      <c r="N47" s="77">
        <f t="shared" si="8"/>
        <v>0</v>
      </c>
      <c r="O47" s="77">
        <f t="shared" si="8"/>
        <v>0</v>
      </c>
      <c r="P47" s="77">
        <f t="shared" si="8"/>
        <v>0</v>
      </c>
      <c r="Q47" s="77">
        <f t="shared" si="9"/>
        <v>0</v>
      </c>
      <c r="R47" s="77">
        <f t="shared" si="10"/>
        <v>0</v>
      </c>
      <c r="S47" s="77">
        <f t="shared" si="10"/>
        <v>0</v>
      </c>
      <c r="T47" s="77">
        <f t="shared" si="10"/>
        <v>0</v>
      </c>
      <c r="U47" s="77">
        <f t="shared" si="10"/>
        <v>0</v>
      </c>
      <c r="AB47" s="59"/>
      <c r="AC47" s="59"/>
      <c r="AD47" s="59"/>
      <c r="AE47" s="59"/>
      <c r="AF47" s="59"/>
      <c r="AG47" s="59"/>
      <c r="AH47" s="59"/>
      <c r="AI47" s="59"/>
    </row>
    <row r="48" spans="1:35" s="72" customFormat="1" ht="13" x14ac:dyDescent="0.35">
      <c r="A48" s="13">
        <f>T8</f>
        <v>0</v>
      </c>
      <c r="B48" s="15"/>
      <c r="C48" s="77">
        <f t="shared" si="4"/>
        <v>0</v>
      </c>
      <c r="D48" s="77">
        <f t="shared" si="5"/>
        <v>0</v>
      </c>
      <c r="E48" s="77">
        <f t="shared" si="6"/>
        <v>0</v>
      </c>
      <c r="F48" s="77">
        <f t="shared" si="7"/>
        <v>0</v>
      </c>
      <c r="G48" s="77">
        <f t="shared" si="8"/>
        <v>0</v>
      </c>
      <c r="H48" s="77">
        <f t="shared" si="8"/>
        <v>0</v>
      </c>
      <c r="I48" s="77">
        <f t="shared" si="8"/>
        <v>0</v>
      </c>
      <c r="J48" s="77">
        <f t="shared" si="8"/>
        <v>0</v>
      </c>
      <c r="K48" s="77">
        <f t="shared" si="8"/>
        <v>0</v>
      </c>
      <c r="L48" s="77">
        <f t="shared" si="8"/>
        <v>0</v>
      </c>
      <c r="M48" s="77">
        <f t="shared" si="8"/>
        <v>0</v>
      </c>
      <c r="N48" s="77">
        <f t="shared" si="8"/>
        <v>0</v>
      </c>
      <c r="O48" s="77">
        <f t="shared" si="8"/>
        <v>0</v>
      </c>
      <c r="P48" s="77">
        <f t="shared" si="8"/>
        <v>0</v>
      </c>
      <c r="Q48" s="77">
        <f t="shared" si="9"/>
        <v>0</v>
      </c>
      <c r="R48" s="77">
        <f t="shared" si="10"/>
        <v>0</v>
      </c>
      <c r="S48" s="77">
        <f t="shared" si="10"/>
        <v>0</v>
      </c>
      <c r="T48" s="77">
        <f t="shared" si="10"/>
        <v>0</v>
      </c>
      <c r="U48" s="77">
        <f t="shared" si="10"/>
        <v>0</v>
      </c>
      <c r="AB48" s="59"/>
      <c r="AC48" s="59"/>
      <c r="AD48" s="59"/>
      <c r="AE48" s="59"/>
      <c r="AF48" s="59"/>
      <c r="AG48" s="59"/>
      <c r="AH48" s="59"/>
      <c r="AI48" s="59"/>
    </row>
    <row r="49" spans="1:35" s="72" customFormat="1" ht="13" x14ac:dyDescent="0.35">
      <c r="A49" s="13">
        <f>U8</f>
        <v>0</v>
      </c>
      <c r="B49" s="15"/>
      <c r="C49" s="77">
        <f t="shared" si="4"/>
        <v>0</v>
      </c>
      <c r="D49" s="77">
        <f t="shared" si="5"/>
        <v>0</v>
      </c>
      <c r="E49" s="77">
        <f t="shared" si="6"/>
        <v>0</v>
      </c>
      <c r="F49" s="77">
        <f t="shared" si="7"/>
        <v>0</v>
      </c>
      <c r="G49" s="77">
        <f t="shared" si="8"/>
        <v>0</v>
      </c>
      <c r="H49" s="77">
        <f t="shared" si="8"/>
        <v>0</v>
      </c>
      <c r="I49" s="77">
        <f t="shared" si="8"/>
        <v>0</v>
      </c>
      <c r="J49" s="77">
        <f t="shared" si="8"/>
        <v>0</v>
      </c>
      <c r="K49" s="77">
        <f t="shared" si="8"/>
        <v>0</v>
      </c>
      <c r="L49" s="77">
        <f t="shared" si="8"/>
        <v>0</v>
      </c>
      <c r="M49" s="77">
        <f t="shared" si="8"/>
        <v>0</v>
      </c>
      <c r="N49" s="77">
        <f t="shared" si="8"/>
        <v>0</v>
      </c>
      <c r="O49" s="77">
        <f t="shared" si="8"/>
        <v>0</v>
      </c>
      <c r="P49" s="77">
        <f t="shared" si="8"/>
        <v>0</v>
      </c>
      <c r="Q49" s="77">
        <f t="shared" si="9"/>
        <v>0</v>
      </c>
      <c r="R49" s="77">
        <f t="shared" si="10"/>
        <v>0</v>
      </c>
      <c r="S49" s="77">
        <f t="shared" si="10"/>
        <v>0</v>
      </c>
      <c r="T49" s="77">
        <f t="shared" si="10"/>
        <v>0</v>
      </c>
      <c r="U49" s="77">
        <f t="shared" si="10"/>
        <v>0</v>
      </c>
      <c r="AB49" s="59"/>
      <c r="AC49" s="59"/>
      <c r="AD49" s="59"/>
      <c r="AE49" s="59"/>
      <c r="AF49" s="59"/>
      <c r="AG49" s="59"/>
      <c r="AH49" s="59"/>
      <c r="AI49" s="59"/>
    </row>
    <row r="50" spans="1:35" s="72" customFormat="1" ht="13.5" thickBot="1" x14ac:dyDescent="0.4">
      <c r="A50" s="14">
        <f>V8</f>
        <v>0</v>
      </c>
      <c r="B50" s="15"/>
      <c r="C50" s="98">
        <f t="shared" si="4"/>
        <v>0</v>
      </c>
      <c r="D50" s="98">
        <f t="shared" si="5"/>
        <v>0</v>
      </c>
      <c r="E50" s="98">
        <f t="shared" si="6"/>
        <v>0</v>
      </c>
      <c r="F50" s="98">
        <f t="shared" si="7"/>
        <v>0</v>
      </c>
      <c r="G50" s="98">
        <f t="shared" si="8"/>
        <v>0</v>
      </c>
      <c r="H50" s="98">
        <f t="shared" si="8"/>
        <v>0</v>
      </c>
      <c r="I50" s="98">
        <f t="shared" si="8"/>
        <v>0</v>
      </c>
      <c r="J50" s="98">
        <f t="shared" si="8"/>
        <v>0</v>
      </c>
      <c r="K50" s="98">
        <f t="shared" si="8"/>
        <v>0</v>
      </c>
      <c r="L50" s="98">
        <f t="shared" si="8"/>
        <v>0</v>
      </c>
      <c r="M50" s="98">
        <f t="shared" si="8"/>
        <v>0</v>
      </c>
      <c r="N50" s="98">
        <f t="shared" si="8"/>
        <v>0</v>
      </c>
      <c r="O50" s="98">
        <f t="shared" si="8"/>
        <v>0</v>
      </c>
      <c r="P50" s="98">
        <f t="shared" si="8"/>
        <v>0</v>
      </c>
      <c r="Q50" s="98">
        <f t="shared" si="9"/>
        <v>0</v>
      </c>
      <c r="R50" s="98">
        <f t="shared" si="10"/>
        <v>0</v>
      </c>
      <c r="S50" s="98">
        <f t="shared" si="10"/>
        <v>0</v>
      </c>
      <c r="T50" s="98">
        <f t="shared" si="10"/>
        <v>0</v>
      </c>
      <c r="U50" s="98">
        <f t="shared" si="10"/>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v>90.9</v>
      </c>
      <c r="C55" s="116">
        <v>45.8</v>
      </c>
      <c r="D55" s="117">
        <f>(B55/100)*C55</f>
        <v>41.632199999999997</v>
      </c>
      <c r="E55" s="117">
        <f>G55</f>
        <v>74.174399999999991</v>
      </c>
      <c r="F55" s="116">
        <v>81.599999999999994</v>
      </c>
      <c r="G55" s="117">
        <f>(B55/100)*F55</f>
        <v>74.174399999999991</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1">D8</f>
        <v>349</v>
      </c>
      <c r="D57" s="8">
        <f t="shared" si="11"/>
        <v>7832</v>
      </c>
      <c r="E57" s="8">
        <f t="shared" si="11"/>
        <v>4827</v>
      </c>
      <c r="F57" s="8">
        <f t="shared" si="11"/>
        <v>9448</v>
      </c>
      <c r="G57" s="8">
        <f t="shared" si="11"/>
        <v>8358</v>
      </c>
      <c r="H57" s="8">
        <f t="shared" si="11"/>
        <v>7550</v>
      </c>
      <c r="I57" s="8">
        <f t="shared" si="11"/>
        <v>0</v>
      </c>
      <c r="J57" s="8">
        <f t="shared" si="11"/>
        <v>0</v>
      </c>
      <c r="K57" s="8">
        <f t="shared" si="11"/>
        <v>0</v>
      </c>
      <c r="L57" s="8">
        <f t="shared" si="11"/>
        <v>0</v>
      </c>
      <c r="M57" s="8">
        <f t="shared" si="11"/>
        <v>0</v>
      </c>
      <c r="N57" s="8">
        <f t="shared" si="11"/>
        <v>0</v>
      </c>
      <c r="O57" s="8">
        <f t="shared" si="11"/>
        <v>0</v>
      </c>
      <c r="P57" s="8">
        <f t="shared" si="11"/>
        <v>0</v>
      </c>
      <c r="Q57" s="8">
        <f t="shared" si="11"/>
        <v>0</v>
      </c>
      <c r="R57" s="8">
        <f t="shared" si="11"/>
        <v>0</v>
      </c>
      <c r="S57" s="8">
        <f t="shared" si="11"/>
        <v>0</v>
      </c>
      <c r="T57" s="8">
        <f t="shared" si="11"/>
        <v>0</v>
      </c>
      <c r="U57" s="8">
        <f t="shared" si="11"/>
        <v>0</v>
      </c>
    </row>
    <row r="58" spans="1:35" s="19" customFormat="1" ht="13" x14ac:dyDescent="0.35">
      <c r="A58" s="92"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133</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5.3</v>
      </c>
      <c r="C60" s="76">
        <f t="shared" ref="C60:U60" si="12">D10</f>
        <v>5.3</v>
      </c>
      <c r="D60" s="76">
        <f t="shared" si="12"/>
        <v>5.7</v>
      </c>
      <c r="E60" s="76">
        <f t="shared" si="12"/>
        <v>5.6</v>
      </c>
      <c r="F60" s="76">
        <f t="shared" si="12"/>
        <v>5.8</v>
      </c>
      <c r="G60" s="76">
        <f t="shared" si="12"/>
        <v>5.8</v>
      </c>
      <c r="H60" s="76">
        <f t="shared" si="12"/>
        <v>5.3</v>
      </c>
      <c r="I60" s="76">
        <f t="shared" si="12"/>
        <v>0</v>
      </c>
      <c r="J60" s="76">
        <f t="shared" si="12"/>
        <v>0</v>
      </c>
      <c r="K60" s="76">
        <f t="shared" si="12"/>
        <v>0</v>
      </c>
      <c r="L60" s="76">
        <f t="shared" si="12"/>
        <v>0</v>
      </c>
      <c r="M60" s="76">
        <f t="shared" si="12"/>
        <v>0</v>
      </c>
      <c r="N60" s="76">
        <f t="shared" si="12"/>
        <v>0</v>
      </c>
      <c r="O60" s="76">
        <f t="shared" si="12"/>
        <v>0</v>
      </c>
      <c r="P60" s="76">
        <f t="shared" si="12"/>
        <v>0</v>
      </c>
      <c r="Q60" s="76">
        <f t="shared" si="12"/>
        <v>0</v>
      </c>
      <c r="R60" s="76">
        <f t="shared" si="12"/>
        <v>0</v>
      </c>
      <c r="S60" s="76">
        <f t="shared" si="12"/>
        <v>0</v>
      </c>
      <c r="T60" s="76">
        <f t="shared" si="12"/>
        <v>0</v>
      </c>
      <c r="U60" s="76">
        <f t="shared" si="12"/>
        <v>0</v>
      </c>
    </row>
    <row r="61" spans="1:35" s="19" customFormat="1" ht="13" x14ac:dyDescent="0.3">
      <c r="A61" s="111" t="s">
        <v>134</v>
      </c>
      <c r="B61" s="76">
        <f t="shared" ref="B61:U61" si="13">VLOOKUP(B58,$AD9:$AE18,2,FALSE)</f>
        <v>6</v>
      </c>
      <c r="C61" s="76">
        <f t="shared" si="13"/>
        <v>6</v>
      </c>
      <c r="D61" s="76">
        <f t="shared" si="13"/>
        <v>6</v>
      </c>
      <c r="E61" s="76">
        <f t="shared" si="13"/>
        <v>6</v>
      </c>
      <c r="F61" s="76">
        <f t="shared" si="13"/>
        <v>6</v>
      </c>
      <c r="G61" s="76">
        <f t="shared" si="13"/>
        <v>6</v>
      </c>
      <c r="H61" s="76">
        <f t="shared" si="13"/>
        <v>6</v>
      </c>
      <c r="I61" s="76" t="e">
        <f t="shared" si="13"/>
        <v>#N/A</v>
      </c>
      <c r="J61" s="76" t="e">
        <f t="shared" si="13"/>
        <v>#N/A</v>
      </c>
      <c r="K61" s="76" t="e">
        <f t="shared" si="13"/>
        <v>#N/A</v>
      </c>
      <c r="L61" s="76" t="e">
        <f t="shared" si="13"/>
        <v>#N/A</v>
      </c>
      <c r="M61" s="76" t="e">
        <f t="shared" si="13"/>
        <v>#N/A</v>
      </c>
      <c r="N61" s="76" t="e">
        <f t="shared" si="13"/>
        <v>#N/A</v>
      </c>
      <c r="O61" s="76" t="e">
        <f t="shared" si="13"/>
        <v>#N/A</v>
      </c>
      <c r="P61" s="76" t="e">
        <f t="shared" si="13"/>
        <v>#N/A</v>
      </c>
      <c r="Q61" s="76" t="e">
        <f t="shared" si="13"/>
        <v>#N/A</v>
      </c>
      <c r="R61" s="76" t="e">
        <f t="shared" si="13"/>
        <v>#N/A</v>
      </c>
      <c r="S61" s="76" t="e">
        <f t="shared" si="13"/>
        <v>#N/A</v>
      </c>
      <c r="T61" s="76" t="e">
        <f t="shared" si="13"/>
        <v>#N/A</v>
      </c>
      <c r="U61" s="76" t="e">
        <f t="shared" si="13"/>
        <v>#N/A</v>
      </c>
    </row>
    <row r="62" spans="1:35" s="19" customFormat="1" ht="13" x14ac:dyDescent="0.3">
      <c r="A62" s="111" t="s">
        <v>135</v>
      </c>
      <c r="B62" s="77">
        <f>B31</f>
        <v>5.5</v>
      </c>
      <c r="C62" s="77">
        <f>B32</f>
        <v>5.5</v>
      </c>
      <c r="D62" s="77">
        <f>B33</f>
        <v>5.5</v>
      </c>
      <c r="E62" s="77">
        <f>B34</f>
        <v>5.5</v>
      </c>
      <c r="F62" s="77">
        <f>B35</f>
        <v>5.5</v>
      </c>
      <c r="G62" s="77">
        <f>B36</f>
        <v>5.5</v>
      </c>
      <c r="H62" s="77">
        <f>B37</f>
        <v>5.5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4.0795919999999999</v>
      </c>
      <c r="C63" s="77">
        <f t="shared" ref="C63:U63" si="14">$E55*(C62/100)</f>
        <v>4.0795919999999999</v>
      </c>
      <c r="D63" s="77">
        <f t="shared" si="14"/>
        <v>4.0795919999999999</v>
      </c>
      <c r="E63" s="77">
        <f t="shared" si="14"/>
        <v>4.0795919999999999</v>
      </c>
      <c r="F63" s="77">
        <f>$E55*(F62/100)</f>
        <v>4.0795919999999999</v>
      </c>
      <c r="G63" s="77">
        <f t="shared" si="14"/>
        <v>4.0795919999999999</v>
      </c>
      <c r="H63" s="77">
        <f t="shared" si="14"/>
        <v>4.0795919999999999</v>
      </c>
      <c r="I63" s="77">
        <f t="shared" si="14"/>
        <v>0</v>
      </c>
      <c r="J63" s="77">
        <f t="shared" si="14"/>
        <v>0</v>
      </c>
      <c r="K63" s="77">
        <f t="shared" si="14"/>
        <v>0</v>
      </c>
      <c r="L63" s="77">
        <f t="shared" si="14"/>
        <v>0</v>
      </c>
      <c r="M63" s="77">
        <f t="shared" si="14"/>
        <v>0</v>
      </c>
      <c r="N63" s="77">
        <f t="shared" si="14"/>
        <v>0</v>
      </c>
      <c r="O63" s="77">
        <f t="shared" si="14"/>
        <v>0</v>
      </c>
      <c r="P63" s="77">
        <f t="shared" si="14"/>
        <v>0</v>
      </c>
      <c r="Q63" s="77">
        <f t="shared" si="14"/>
        <v>0</v>
      </c>
      <c r="R63" s="77">
        <f t="shared" si="14"/>
        <v>0</v>
      </c>
      <c r="S63" s="77">
        <f t="shared" si="14"/>
        <v>0</v>
      </c>
      <c r="T63" s="77">
        <f t="shared" si="14"/>
        <v>0</v>
      </c>
      <c r="U63" s="77">
        <f t="shared" si="14"/>
        <v>0</v>
      </c>
    </row>
    <row r="64" spans="1:35" s="19" customFormat="1" ht="52" x14ac:dyDescent="0.3">
      <c r="A64" s="112" t="s">
        <v>158</v>
      </c>
      <c r="B64" s="77">
        <f>(B59-B60)*B61</f>
        <v>5.4000000000000021</v>
      </c>
      <c r="C64" s="77">
        <f t="shared" ref="C64:U64" si="15">(C59-C60)*C61</f>
        <v>5.4000000000000021</v>
      </c>
      <c r="D64" s="77">
        <f t="shared" si="15"/>
        <v>3</v>
      </c>
      <c r="E64" s="77">
        <f t="shared" si="15"/>
        <v>3.6000000000000032</v>
      </c>
      <c r="F64" s="77">
        <f t="shared" si="15"/>
        <v>2.4000000000000021</v>
      </c>
      <c r="G64" s="77">
        <f t="shared" si="15"/>
        <v>2.4000000000000021</v>
      </c>
      <c r="H64" s="77">
        <f t="shared" si="15"/>
        <v>5.4000000000000021</v>
      </c>
      <c r="I64" s="77" t="e">
        <f t="shared" si="15"/>
        <v>#N/A</v>
      </c>
      <c r="J64" s="77" t="e">
        <f t="shared" si="15"/>
        <v>#N/A</v>
      </c>
      <c r="K64" s="77" t="e">
        <f t="shared" si="15"/>
        <v>#N/A</v>
      </c>
      <c r="L64" s="77" t="e">
        <f t="shared" si="15"/>
        <v>#N/A</v>
      </c>
      <c r="M64" s="77" t="e">
        <f t="shared" si="15"/>
        <v>#N/A</v>
      </c>
      <c r="N64" s="77" t="e">
        <f t="shared" si="15"/>
        <v>#N/A</v>
      </c>
      <c r="O64" s="77" t="e">
        <f t="shared" si="15"/>
        <v>#N/A</v>
      </c>
      <c r="P64" s="77" t="e">
        <f t="shared" si="15"/>
        <v>#N/A</v>
      </c>
      <c r="Q64" s="77" t="e">
        <f t="shared" si="15"/>
        <v>#N/A</v>
      </c>
      <c r="R64" s="77" t="e">
        <f t="shared" si="15"/>
        <v>#N/A</v>
      </c>
      <c r="S64" s="77" t="e">
        <f t="shared" si="15"/>
        <v>#N/A</v>
      </c>
      <c r="T64" s="77" t="e">
        <f t="shared" si="15"/>
        <v>#N/A</v>
      </c>
      <c r="U64" s="77" t="e">
        <f t="shared" si="15"/>
        <v>#N/A</v>
      </c>
    </row>
    <row r="65" spans="1:21" s="19" customFormat="1" ht="52" x14ac:dyDescent="0.3">
      <c r="A65" s="112" t="s">
        <v>159</v>
      </c>
      <c r="B65" s="77">
        <f>B63-B64</f>
        <v>-1.3204080000000022</v>
      </c>
      <c r="C65" s="77">
        <f t="shared" ref="C65:U65" si="16">C63-C64</f>
        <v>-1.3204080000000022</v>
      </c>
      <c r="D65" s="77">
        <f t="shared" si="16"/>
        <v>1.0795919999999999</v>
      </c>
      <c r="E65" s="77">
        <f t="shared" si="16"/>
        <v>0.47959199999999669</v>
      </c>
      <c r="F65" s="77">
        <f t="shared" si="16"/>
        <v>1.6795919999999978</v>
      </c>
      <c r="G65" s="77">
        <f t="shared" si="16"/>
        <v>1.6795919999999978</v>
      </c>
      <c r="H65" s="77">
        <f t="shared" si="16"/>
        <v>-1.3204080000000022</v>
      </c>
      <c r="I65" s="77" t="e">
        <f t="shared" si="16"/>
        <v>#N/A</v>
      </c>
      <c r="J65" s="77" t="e">
        <f t="shared" si="16"/>
        <v>#N/A</v>
      </c>
      <c r="K65" s="77" t="e">
        <f t="shared" si="16"/>
        <v>#N/A</v>
      </c>
      <c r="L65" s="77" t="e">
        <f t="shared" si="16"/>
        <v>#N/A</v>
      </c>
      <c r="M65" s="77" t="e">
        <f t="shared" si="16"/>
        <v>#N/A</v>
      </c>
      <c r="N65" s="77" t="e">
        <f t="shared" si="16"/>
        <v>#N/A</v>
      </c>
      <c r="O65" s="77" t="e">
        <f t="shared" si="16"/>
        <v>#N/A</v>
      </c>
      <c r="P65" s="77" t="e">
        <f t="shared" si="16"/>
        <v>#N/A</v>
      </c>
      <c r="Q65" s="77" t="e">
        <f t="shared" si="16"/>
        <v>#N/A</v>
      </c>
      <c r="R65" s="77" t="e">
        <f t="shared" si="16"/>
        <v>#N/A</v>
      </c>
      <c r="S65" s="77" t="e">
        <f t="shared" si="16"/>
        <v>#N/A</v>
      </c>
      <c r="T65" s="77" t="e">
        <f t="shared" si="16"/>
        <v>#N/A</v>
      </c>
      <c r="U65" s="77" t="e">
        <f t="shared" si="16"/>
        <v>#N/A</v>
      </c>
    </row>
    <row r="66" spans="1:21" s="19" customFormat="1" ht="26" x14ac:dyDescent="0.3">
      <c r="A66" s="112" t="s">
        <v>149</v>
      </c>
      <c r="B66" s="78" t="str">
        <f>IF(B64&lt;=B63,"OVER","UNDER")</f>
        <v>UNDER</v>
      </c>
      <c r="C66" s="78" t="str">
        <f t="shared" ref="C66:U66" si="17">IF(C64&lt;=C63,"OVER","UNDER")</f>
        <v>UNDER</v>
      </c>
      <c r="D66" s="78" t="str">
        <f t="shared" si="17"/>
        <v>OVER</v>
      </c>
      <c r="E66" s="78" t="str">
        <f t="shared" si="17"/>
        <v>OVER</v>
      </c>
      <c r="F66" s="78" t="str">
        <f t="shared" si="17"/>
        <v>OVER</v>
      </c>
      <c r="G66" s="78" t="str">
        <f t="shared" si="17"/>
        <v>OVER</v>
      </c>
      <c r="H66" s="78" t="str">
        <f t="shared" si="17"/>
        <v>UNDER</v>
      </c>
      <c r="I66" s="78" t="e">
        <f t="shared" si="17"/>
        <v>#N/A</v>
      </c>
      <c r="J66" s="78" t="e">
        <f t="shared" si="17"/>
        <v>#N/A</v>
      </c>
      <c r="K66" s="78" t="e">
        <f t="shared" si="17"/>
        <v>#N/A</v>
      </c>
      <c r="L66" s="78" t="e">
        <f t="shared" si="17"/>
        <v>#N/A</v>
      </c>
      <c r="M66" s="78" t="e">
        <f t="shared" si="17"/>
        <v>#N/A</v>
      </c>
      <c r="N66" s="78" t="e">
        <f t="shared" si="17"/>
        <v>#N/A</v>
      </c>
      <c r="O66" s="78" t="e">
        <f t="shared" si="17"/>
        <v>#N/A</v>
      </c>
      <c r="P66" s="78" t="e">
        <f t="shared" si="17"/>
        <v>#N/A</v>
      </c>
      <c r="Q66" s="78" t="e">
        <f t="shared" si="17"/>
        <v>#N/A</v>
      </c>
      <c r="R66" s="78" t="e">
        <f t="shared" si="17"/>
        <v>#N/A</v>
      </c>
      <c r="S66" s="78" t="e">
        <f t="shared" si="17"/>
        <v>#N/A</v>
      </c>
      <c r="T66" s="78" t="e">
        <f t="shared" si="17"/>
        <v>#N/A</v>
      </c>
      <c r="U66" s="78" t="e">
        <f t="shared" si="17"/>
        <v>#N/A</v>
      </c>
    </row>
  </sheetData>
  <sheetProtection algorithmName="SHA-512" hashValue="PhzbFgLGFSSZvjlzzVCO6AHwfXxB9rX/UQBxN6+4TsFm4z+UDBCNouO2m+t3tsqEg/6Vw9PowdlTYX4nlP6Bqw==" saltValue="x3uLChsC5j75k3cB/FvqQw=="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309" priority="43" operator="equal">
      <formula>"DECREASE"</formula>
    </cfRule>
    <cfRule type="cellIs" dxfId="308" priority="44" operator="equal">
      <formula>"INCREASE"</formula>
    </cfRule>
  </conditionalFormatting>
  <conditionalFormatting sqref="B62:U66 B31:B50">
    <cfRule type="cellIs" dxfId="307" priority="42" operator="greaterThan">
      <formula>$B$51</formula>
    </cfRule>
  </conditionalFormatting>
  <conditionalFormatting sqref="C31:C50">
    <cfRule type="cellIs" dxfId="306" priority="41" operator="greaterThan">
      <formula>$C$51</formula>
    </cfRule>
  </conditionalFormatting>
  <conditionalFormatting sqref="C18:V18">
    <cfRule type="cellIs" dxfId="305" priority="37" operator="equal">
      <formula>0</formula>
    </cfRule>
  </conditionalFormatting>
  <conditionalFormatting sqref="C17:V17">
    <cfRule type="cellIs" dxfId="304" priority="35" operator="equal">
      <formula>0</formula>
    </cfRule>
  </conditionalFormatting>
  <conditionalFormatting sqref="C19:V19">
    <cfRule type="cellIs" dxfId="303" priority="34" operator="equal">
      <formula>0</formula>
    </cfRule>
  </conditionalFormatting>
  <conditionalFormatting sqref="G31:G50">
    <cfRule type="cellIs" dxfId="302" priority="31" operator="greaterThan">
      <formula>$G$51</formula>
    </cfRule>
  </conditionalFormatting>
  <conditionalFormatting sqref="H31:H50">
    <cfRule type="cellIs" dxfId="301" priority="30" operator="greaterThan">
      <formula>$H$51</formula>
    </cfRule>
  </conditionalFormatting>
  <conditionalFormatting sqref="I31:I50">
    <cfRule type="cellIs" dxfId="300" priority="29" operator="greaterThan">
      <formula>$I$51</formula>
    </cfRule>
  </conditionalFormatting>
  <conditionalFormatting sqref="K31:K50">
    <cfRule type="cellIs" dxfId="299" priority="27" operator="greaterThan">
      <formula>$K$51</formula>
    </cfRule>
  </conditionalFormatting>
  <conditionalFormatting sqref="L31:L50">
    <cfRule type="cellIs" dxfId="298" priority="26" operator="greaterThan">
      <formula>$L$51</formula>
    </cfRule>
  </conditionalFormatting>
  <conditionalFormatting sqref="M31:M50">
    <cfRule type="cellIs" dxfId="297" priority="25" operator="greaterThan">
      <formula>$M$51</formula>
    </cfRule>
  </conditionalFormatting>
  <conditionalFormatting sqref="P31:P50">
    <cfRule type="cellIs" dxfId="296" priority="24" operator="greaterThan">
      <formula>$P$51</formula>
    </cfRule>
  </conditionalFormatting>
  <conditionalFormatting sqref="R31:R50">
    <cfRule type="cellIs" dxfId="295" priority="23" operator="greaterThan">
      <formula>$R$51</formula>
    </cfRule>
  </conditionalFormatting>
  <conditionalFormatting sqref="S31:S50">
    <cfRule type="cellIs" dxfId="294" priority="22" operator="greaterThan">
      <formula>$S$51</formula>
    </cfRule>
  </conditionalFormatting>
  <conditionalFormatting sqref="T31:T50">
    <cfRule type="cellIs" dxfId="293" priority="21" operator="greaterThan">
      <formula>$T$51</formula>
    </cfRule>
  </conditionalFormatting>
  <conditionalFormatting sqref="U31:U50">
    <cfRule type="cellIs" dxfId="292" priority="20" operator="greaterThan">
      <formula>$U$51</formula>
    </cfRule>
  </conditionalFormatting>
  <conditionalFormatting sqref="C22:V22">
    <cfRule type="cellIs" dxfId="291" priority="18" operator="equal">
      <formula>0</formula>
    </cfRule>
  </conditionalFormatting>
  <conditionalFormatting sqref="C24:V24">
    <cfRule type="cellIs" dxfId="290" priority="16" operator="equal">
      <formula>"DECREASE"</formula>
    </cfRule>
    <cfRule type="cellIs" dxfId="289" priority="17" operator="equal">
      <formula>"INCREASE"</formula>
    </cfRule>
  </conditionalFormatting>
  <conditionalFormatting sqref="C23:V23">
    <cfRule type="cellIs" dxfId="288" priority="15" operator="equal">
      <formula>0</formula>
    </cfRule>
  </conditionalFormatting>
  <conditionalFormatting sqref="I1">
    <cfRule type="cellIs" dxfId="287" priority="11" operator="lessThan">
      <formula>5</formula>
    </cfRule>
  </conditionalFormatting>
  <conditionalFormatting sqref="I2">
    <cfRule type="cellIs" dxfId="286" priority="10" operator="greaterThan">
      <formula>5000.1</formula>
    </cfRule>
  </conditionalFormatting>
  <conditionalFormatting sqref="I3">
    <cfRule type="cellIs" dxfId="285" priority="9" operator="greaterThan">
      <formula>4.1</formula>
    </cfRule>
  </conditionalFormatting>
  <conditionalFormatting sqref="C21:V21">
    <cfRule type="cellIs" dxfId="284" priority="8" operator="equal">
      <formula>0</formula>
    </cfRule>
  </conditionalFormatting>
  <conditionalFormatting sqref="B66:U66">
    <cfRule type="cellIs" dxfId="283" priority="4" operator="equal">
      <formula>"UNDER"</formula>
    </cfRule>
    <cfRule type="cellIs" dxfId="282" priority="5" operator="equal">
      <formula>"OVER"</formula>
    </cfRule>
  </conditionalFormatting>
  <conditionalFormatting sqref="J31:J50">
    <cfRule type="cellIs" dxfId="281" priority="3" operator="greaterThan">
      <formula>$J$51</formula>
    </cfRule>
  </conditionalFormatting>
  <conditionalFormatting sqref="L3">
    <cfRule type="cellIs" dxfId="280" priority="1" operator="lessThan">
      <formula>30</formula>
    </cfRule>
    <cfRule type="cellIs" dxfId="27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 xml:space="preserve">PAN-014739 </v>
      </c>
      <c r="D1" s="140"/>
      <c r="E1" s="93" t="s">
        <v>45</v>
      </c>
      <c r="F1" s="39">
        <f>'Field data and Waste 1'!F1</f>
        <v>49.5</v>
      </c>
      <c r="G1" s="119" t="s">
        <v>43</v>
      </c>
      <c r="H1" s="120"/>
      <c r="I1" s="96"/>
      <c r="J1" s="118" t="s">
        <v>154</v>
      </c>
      <c r="K1" s="118"/>
      <c r="L1" s="96"/>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EPR/FB3302MM</v>
      </c>
      <c r="D2" s="142"/>
      <c r="E2" s="93" t="s">
        <v>109</v>
      </c>
      <c r="F2" s="96"/>
      <c r="G2" s="137" t="s">
        <v>110</v>
      </c>
      <c r="H2" s="138"/>
      <c r="I2" s="96"/>
      <c r="J2" s="118" t="s">
        <v>155</v>
      </c>
      <c r="K2" s="118"/>
      <c r="L2" s="96"/>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RL Waste</v>
      </c>
      <c r="D3" s="142"/>
      <c r="E3" s="93" t="s">
        <v>108</v>
      </c>
      <c r="F3" s="31"/>
      <c r="G3" s="119" t="s">
        <v>111</v>
      </c>
      <c r="H3" s="120"/>
      <c r="I3" s="96"/>
      <c r="J3" s="119" t="s">
        <v>156</v>
      </c>
      <c r="K3" s="120"/>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Tyn Newydd morfa, ll48 6bq</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Ethan Banfield</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f>'Field data and Waste 1'!C8</f>
        <v>547</v>
      </c>
      <c r="D8" s="60">
        <f>'Field data and Waste 1'!D8</f>
        <v>349</v>
      </c>
      <c r="E8" s="60">
        <f>'Field data and Waste 1'!E8</f>
        <v>7832</v>
      </c>
      <c r="F8" s="60">
        <f>'Field data and Waste 1'!F8</f>
        <v>4827</v>
      </c>
      <c r="G8" s="60">
        <f>'Field data and Waste 1'!G8</f>
        <v>9448</v>
      </c>
      <c r="H8" s="60">
        <f>'Field data and Waste 1'!H8</f>
        <v>8358</v>
      </c>
      <c r="I8" s="60">
        <f>'Field data and Waste 1'!I8</f>
        <v>7550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5.3</v>
      </c>
      <c r="D10" s="60">
        <f>'Field data and Waste 1'!D10</f>
        <v>5.3</v>
      </c>
      <c r="E10" s="60">
        <f>'Field data and Waste 1'!E10</f>
        <v>5.7</v>
      </c>
      <c r="F10" s="60">
        <f>'Field data and Waste 1'!F10</f>
        <v>5.6</v>
      </c>
      <c r="G10" s="60">
        <f>'Field data and Waste 1'!G10</f>
        <v>5.8</v>
      </c>
      <c r="H10" s="60">
        <f>'Field data and Waste 1'!H10</f>
        <v>5.8</v>
      </c>
      <c r="I10" s="60">
        <f>'Field data and Waste 1'!I10</f>
        <v>5.3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4</v>
      </c>
      <c r="D11" s="60">
        <f>'Field data and Waste 1'!D11</f>
        <v>4</v>
      </c>
      <c r="E11" s="60">
        <f>'Field data and Waste 1'!E11</f>
        <v>4</v>
      </c>
      <c r="F11" s="60">
        <f>'Field data and Waste 1'!F11</f>
        <v>3</v>
      </c>
      <c r="G11" s="60">
        <f>'Field data and Waste 1'!G11</f>
        <v>4</v>
      </c>
      <c r="H11" s="60">
        <f>'Field data and Waste 1'!H11</f>
        <v>4</v>
      </c>
      <c r="I11" s="60">
        <f>'Field data and Waste 1'!I11</f>
        <v>2</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1</v>
      </c>
      <c r="D12" s="60">
        <f>'Field data and Waste 1'!D12</f>
        <v>0</v>
      </c>
      <c r="E12" s="60">
        <f>'Field data and Waste 1'!E12</f>
        <v>0</v>
      </c>
      <c r="F12" s="60">
        <f>'Field data and Waste 1'!F12</f>
        <v>0</v>
      </c>
      <c r="G12" s="60">
        <f>'Field data and Waste 1'!G12</f>
        <v>1</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2</v>
      </c>
      <c r="D13" s="60">
        <f>'Field data and Waste 1'!D13</f>
        <v>2</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45</v>
      </c>
      <c r="D15" s="60">
        <f>'Field data and Waste 1'!D15</f>
        <v>45</v>
      </c>
      <c r="E15" s="60">
        <f>'Field data and Waste 1'!E15</f>
        <v>45</v>
      </c>
      <c r="F15" s="60">
        <f>'Field data and Waste 1'!F15</f>
        <v>45</v>
      </c>
      <c r="G15" s="60">
        <f>'Field data and Waste 1'!G15</f>
        <v>45</v>
      </c>
      <c r="H15" s="60">
        <f>'Field data and Waste 1'!H15</f>
        <v>45</v>
      </c>
      <c r="I15" s="60">
        <f>'Field data and Waste 1'!I15</f>
        <v>45</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-76.5</v>
      </c>
      <c r="D19" s="16">
        <f t="shared" ref="D19:V19" si="1">D18-D17</f>
        <v>-76.5</v>
      </c>
      <c r="E19" s="16">
        <f t="shared" si="1"/>
        <v>-76.5</v>
      </c>
      <c r="F19" s="16">
        <f t="shared" si="1"/>
        <v>-76.5</v>
      </c>
      <c r="G19" s="16">
        <f t="shared" si="1"/>
        <v>-76.5</v>
      </c>
      <c r="H19" s="16">
        <f t="shared" si="1"/>
        <v>-76.5</v>
      </c>
      <c r="I19" s="16">
        <f t="shared" si="1"/>
        <v>-76.5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(VLOOKUP(D$14,$AI2:$AK26,3,FALSE))*D$15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-270</v>
      </c>
      <c r="D23" s="16">
        <f t="shared" ref="D23:V23" si="3">D22-D21</f>
        <v>-270</v>
      </c>
      <c r="E23" s="16">
        <f t="shared" si="3"/>
        <v>-270</v>
      </c>
      <c r="F23" s="16">
        <f t="shared" si="3"/>
        <v>-270</v>
      </c>
      <c r="G23" s="16">
        <f t="shared" si="3"/>
        <v>-270</v>
      </c>
      <c r="H23" s="16">
        <f t="shared" si="3"/>
        <v>-270</v>
      </c>
      <c r="I23" s="16">
        <f t="shared" si="3"/>
        <v>-270</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7832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4827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9448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8358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7550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3">D8</f>
        <v>349</v>
      </c>
      <c r="D57" s="8">
        <f t="shared" si="13"/>
        <v>7832</v>
      </c>
      <c r="E57" s="8">
        <f t="shared" si="13"/>
        <v>4827</v>
      </c>
      <c r="F57" s="8">
        <f t="shared" si="13"/>
        <v>9448</v>
      </c>
      <c r="G57" s="8">
        <f t="shared" si="13"/>
        <v>8358</v>
      </c>
      <c r="H57" s="8">
        <f t="shared" si="13"/>
        <v>7550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133</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5.3</v>
      </c>
      <c r="C60" s="76">
        <f t="shared" ref="C60:U60" si="14">D10</f>
        <v>5.3</v>
      </c>
      <c r="D60" s="76">
        <f t="shared" si="14"/>
        <v>5.7</v>
      </c>
      <c r="E60" s="76">
        <f t="shared" si="14"/>
        <v>5.6</v>
      </c>
      <c r="F60" s="76">
        <f t="shared" si="14"/>
        <v>5.8</v>
      </c>
      <c r="G60" s="76">
        <f t="shared" si="14"/>
        <v>5.8</v>
      </c>
      <c r="H60" s="76">
        <f t="shared" si="14"/>
        <v>5.3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158</v>
      </c>
      <c r="B64" s="77">
        <f>(B59-B60)*B61</f>
        <v>5.4000000000000021</v>
      </c>
      <c r="C64" s="77">
        <f t="shared" ref="C64:U64" si="17">(C59-C60)*C61</f>
        <v>5.4000000000000021</v>
      </c>
      <c r="D64" s="77">
        <f t="shared" si="17"/>
        <v>3</v>
      </c>
      <c r="E64" s="77">
        <f t="shared" si="17"/>
        <v>3.6000000000000032</v>
      </c>
      <c r="F64" s="77">
        <f t="shared" si="17"/>
        <v>2.4000000000000021</v>
      </c>
      <c r="G64" s="77">
        <f t="shared" si="17"/>
        <v>2.4000000000000021</v>
      </c>
      <c r="H64" s="77">
        <f t="shared" si="17"/>
        <v>5.4000000000000021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159</v>
      </c>
      <c r="B65" s="77">
        <f>B63-B64</f>
        <v>-5.4000000000000021</v>
      </c>
      <c r="C65" s="77">
        <f t="shared" ref="C65:U65" si="18">C63-C64</f>
        <v>-5.4000000000000021</v>
      </c>
      <c r="D65" s="77">
        <f t="shared" si="18"/>
        <v>-3</v>
      </c>
      <c r="E65" s="77">
        <f t="shared" si="18"/>
        <v>-3.6000000000000032</v>
      </c>
      <c r="F65" s="77">
        <f t="shared" si="18"/>
        <v>-2.4000000000000021</v>
      </c>
      <c r="G65" s="77">
        <f t="shared" si="18"/>
        <v>-2.4000000000000021</v>
      </c>
      <c r="H65" s="77">
        <f t="shared" si="18"/>
        <v>-5.4000000000000021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78" priority="32" operator="equal">
      <formula>"DECREASE"</formula>
    </cfRule>
    <cfRule type="cellIs" dxfId="277" priority="33" operator="equal">
      <formula>"INCREASE"</formula>
    </cfRule>
  </conditionalFormatting>
  <conditionalFormatting sqref="B31:B50 B62:U66">
    <cfRule type="cellIs" dxfId="276" priority="31" operator="greaterThan">
      <formula>$B$51</formula>
    </cfRule>
  </conditionalFormatting>
  <conditionalFormatting sqref="C31:C50">
    <cfRule type="cellIs" dxfId="275" priority="30" operator="greaterThan">
      <formula>$C$51</formula>
    </cfRule>
  </conditionalFormatting>
  <conditionalFormatting sqref="C18:V18">
    <cfRule type="cellIs" dxfId="274" priority="29" operator="equal">
      <formula>0</formula>
    </cfRule>
  </conditionalFormatting>
  <conditionalFormatting sqref="C17:V17">
    <cfRule type="cellIs" dxfId="273" priority="28" operator="equal">
      <formula>0</formula>
    </cfRule>
  </conditionalFormatting>
  <conditionalFormatting sqref="C19:V19">
    <cfRule type="cellIs" dxfId="272" priority="27" operator="equal">
      <formula>0</formula>
    </cfRule>
  </conditionalFormatting>
  <conditionalFormatting sqref="G31:G50">
    <cfRule type="cellIs" dxfId="271" priority="26" operator="greaterThan">
      <formula>$G$51</formula>
    </cfRule>
  </conditionalFormatting>
  <conditionalFormatting sqref="H31:H50">
    <cfRule type="cellIs" dxfId="270" priority="25" operator="greaterThan">
      <formula>$H$51</formula>
    </cfRule>
  </conditionalFormatting>
  <conditionalFormatting sqref="I31:I50">
    <cfRule type="cellIs" dxfId="269" priority="24" operator="greaterThan">
      <formula>$I$51</formula>
    </cfRule>
  </conditionalFormatting>
  <conditionalFormatting sqref="K31:K50">
    <cfRule type="cellIs" dxfId="268" priority="23" operator="greaterThan">
      <formula>$K$51</formula>
    </cfRule>
  </conditionalFormatting>
  <conditionalFormatting sqref="L31:L50">
    <cfRule type="cellIs" dxfId="267" priority="22" operator="greaterThan">
      <formula>$L$51</formula>
    </cfRule>
  </conditionalFormatting>
  <conditionalFormatting sqref="M31:M50">
    <cfRule type="cellIs" dxfId="266" priority="21" operator="greaterThan">
      <formula>$M$51</formula>
    </cfRule>
  </conditionalFormatting>
  <conditionalFormatting sqref="P31:P50">
    <cfRule type="cellIs" dxfId="265" priority="20" operator="greaterThan">
      <formula>$P$51</formula>
    </cfRule>
  </conditionalFormatting>
  <conditionalFormatting sqref="R31:R50">
    <cfRule type="cellIs" dxfId="264" priority="19" operator="greaterThan">
      <formula>$R$51</formula>
    </cfRule>
  </conditionalFormatting>
  <conditionalFormatting sqref="S31:S50">
    <cfRule type="cellIs" dxfId="263" priority="18" operator="greaterThan">
      <formula>$S$51</formula>
    </cfRule>
  </conditionalFormatting>
  <conditionalFormatting sqref="T31:T50">
    <cfRule type="cellIs" dxfId="262" priority="17" operator="greaterThan">
      <formula>$T$51</formula>
    </cfRule>
  </conditionalFormatting>
  <conditionalFormatting sqref="U31:U50">
    <cfRule type="cellIs" dxfId="261" priority="16" operator="greaterThan">
      <formula>$U$51</formula>
    </cfRule>
  </conditionalFormatting>
  <conditionalFormatting sqref="C22:V22">
    <cfRule type="cellIs" dxfId="260" priority="15" operator="equal">
      <formula>0</formula>
    </cfRule>
  </conditionalFormatting>
  <conditionalFormatting sqref="C24:V24">
    <cfRule type="cellIs" dxfId="259" priority="13" operator="equal">
      <formula>"DECREASE"</formula>
    </cfRule>
    <cfRule type="cellIs" dxfId="258" priority="14" operator="equal">
      <formula>"INCREASE"</formula>
    </cfRule>
  </conditionalFormatting>
  <conditionalFormatting sqref="C23:V23">
    <cfRule type="cellIs" dxfId="257" priority="12" operator="equal">
      <formula>0</formula>
    </cfRule>
  </conditionalFormatting>
  <conditionalFormatting sqref="I1">
    <cfRule type="cellIs" dxfId="256" priority="11" operator="lessThan">
      <formula>5</formula>
    </cfRule>
  </conditionalFormatting>
  <conditionalFormatting sqref="C21:V21">
    <cfRule type="cellIs" dxfId="255" priority="8" operator="equal">
      <formula>0</formula>
    </cfRule>
  </conditionalFormatting>
  <conditionalFormatting sqref="B66:U66">
    <cfRule type="cellIs" dxfId="254" priority="6" operator="equal">
      <formula>"UNDER"</formula>
    </cfRule>
    <cfRule type="cellIs" dxfId="253" priority="7" operator="equal">
      <formula>"OVER"</formula>
    </cfRule>
  </conditionalFormatting>
  <conditionalFormatting sqref="I2">
    <cfRule type="cellIs" dxfId="252" priority="5" operator="greaterThan">
      <formula>5000.1</formula>
    </cfRule>
  </conditionalFormatting>
  <conditionalFormatting sqref="I3">
    <cfRule type="cellIs" dxfId="251" priority="4" operator="greaterThan">
      <formula>4.1</formula>
    </cfRule>
  </conditionalFormatting>
  <conditionalFormatting sqref="J31:J50">
    <cfRule type="cellIs" dxfId="250" priority="3" operator="greaterThan">
      <formula>$J$51</formula>
    </cfRule>
  </conditionalFormatting>
  <conditionalFormatting sqref="L3">
    <cfRule type="cellIs" dxfId="249" priority="1" operator="lessThan">
      <formula>30</formula>
    </cfRule>
    <cfRule type="cellIs" dxfId="248"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 xml:space="preserve">PAN-014739 </v>
      </c>
      <c r="D1" s="140"/>
      <c r="E1" s="93" t="s">
        <v>45</v>
      </c>
      <c r="F1" s="39">
        <f>'Field data and Waste 1'!F1</f>
        <v>49.5</v>
      </c>
      <c r="G1" s="119" t="s">
        <v>43</v>
      </c>
      <c r="H1" s="120"/>
      <c r="I1" s="96"/>
      <c r="J1" s="118" t="s">
        <v>154</v>
      </c>
      <c r="K1" s="118"/>
      <c r="L1" s="96"/>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EPR/FB3302MM</v>
      </c>
      <c r="D2" s="142"/>
      <c r="E2" s="93" t="s">
        <v>109</v>
      </c>
      <c r="F2" s="96"/>
      <c r="G2" s="137" t="s">
        <v>110</v>
      </c>
      <c r="H2" s="138"/>
      <c r="I2" s="96"/>
      <c r="J2" s="118" t="s">
        <v>155</v>
      </c>
      <c r="K2" s="118"/>
      <c r="L2" s="96"/>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RL Waste</v>
      </c>
      <c r="D3" s="142"/>
      <c r="E3" s="93" t="s">
        <v>108</v>
      </c>
      <c r="F3" s="31"/>
      <c r="G3" s="119" t="s">
        <v>111</v>
      </c>
      <c r="H3" s="120"/>
      <c r="I3" s="96"/>
      <c r="J3" s="119" t="s">
        <v>156</v>
      </c>
      <c r="K3" s="120"/>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Tyn Newydd morfa, ll48 6bq</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Ethan Banfield</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f>'Field data and Waste 1'!C8</f>
        <v>547</v>
      </c>
      <c r="D8" s="60">
        <f>'Field data and Waste 1'!D8</f>
        <v>349</v>
      </c>
      <c r="E8" s="60">
        <f>'Field data and Waste 1'!E8</f>
        <v>7832</v>
      </c>
      <c r="F8" s="60">
        <f>'Field data and Waste 1'!F8</f>
        <v>4827</v>
      </c>
      <c r="G8" s="60">
        <f>'Field data and Waste 1'!G8</f>
        <v>9448</v>
      </c>
      <c r="H8" s="60">
        <f>'Field data and Waste 1'!H8</f>
        <v>8358</v>
      </c>
      <c r="I8" s="60">
        <f>'Field data and Waste 1'!I8</f>
        <v>7550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5.3</v>
      </c>
      <c r="D10" s="60">
        <f>'Field data and Waste 1'!D10</f>
        <v>5.3</v>
      </c>
      <c r="E10" s="60">
        <f>'Field data and Waste 1'!E10</f>
        <v>5.7</v>
      </c>
      <c r="F10" s="60">
        <f>'Field data and Waste 1'!F10</f>
        <v>5.6</v>
      </c>
      <c r="G10" s="60">
        <f>'Field data and Waste 1'!G10</f>
        <v>5.8</v>
      </c>
      <c r="H10" s="60">
        <f>'Field data and Waste 1'!H10</f>
        <v>5.8</v>
      </c>
      <c r="I10" s="60">
        <f>'Field data and Waste 1'!I10</f>
        <v>5.3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4</v>
      </c>
      <c r="D11" s="60">
        <f>'Field data and Waste 1'!D11</f>
        <v>4</v>
      </c>
      <c r="E11" s="60">
        <f>'Field data and Waste 1'!E11</f>
        <v>4</v>
      </c>
      <c r="F11" s="60">
        <f>'Field data and Waste 1'!F11</f>
        <v>3</v>
      </c>
      <c r="G11" s="60">
        <f>'Field data and Waste 1'!G11</f>
        <v>4</v>
      </c>
      <c r="H11" s="60">
        <f>'Field data and Waste 1'!H11</f>
        <v>4</v>
      </c>
      <c r="I11" s="60">
        <f>'Field data and Waste 1'!I11</f>
        <v>2</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1</v>
      </c>
      <c r="D12" s="60">
        <f>'Field data and Waste 1'!D12</f>
        <v>0</v>
      </c>
      <c r="E12" s="60">
        <f>'Field data and Waste 1'!E12</f>
        <v>0</v>
      </c>
      <c r="F12" s="60">
        <f>'Field data and Waste 1'!F12</f>
        <v>0</v>
      </c>
      <c r="G12" s="60">
        <f>'Field data and Waste 1'!G12</f>
        <v>1</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2</v>
      </c>
      <c r="D13" s="60">
        <f>'Field data and Waste 1'!D13</f>
        <v>2</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45</v>
      </c>
      <c r="D15" s="60">
        <f>'Field data and Waste 1'!D15</f>
        <v>45</v>
      </c>
      <c r="E15" s="60">
        <f>'Field data and Waste 1'!E15</f>
        <v>45</v>
      </c>
      <c r="F15" s="60">
        <f>'Field data and Waste 1'!F15</f>
        <v>45</v>
      </c>
      <c r="G15" s="60">
        <f>'Field data and Waste 1'!G15</f>
        <v>45</v>
      </c>
      <c r="H15" s="60">
        <f>'Field data and Waste 1'!H15</f>
        <v>45</v>
      </c>
      <c r="I15" s="60">
        <f>'Field data and Waste 1'!I15</f>
        <v>45</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-76.5</v>
      </c>
      <c r="D19" s="16">
        <f t="shared" ref="D19:V19" si="1">D18-D17</f>
        <v>-76.5</v>
      </c>
      <c r="E19" s="16">
        <f t="shared" si="1"/>
        <v>-76.5</v>
      </c>
      <c r="F19" s="16">
        <f t="shared" si="1"/>
        <v>-76.5</v>
      </c>
      <c r="G19" s="16">
        <f t="shared" si="1"/>
        <v>-76.5</v>
      </c>
      <c r="H19" s="16">
        <f t="shared" si="1"/>
        <v>-76.5</v>
      </c>
      <c r="I19" s="16">
        <f t="shared" si="1"/>
        <v>-76.5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(VLOOKUP(D$14,$AI2:$AK24,3,FALSE))*D$15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-270</v>
      </c>
      <c r="D23" s="16">
        <f t="shared" ref="D23:V23" si="3">D22-D21</f>
        <v>-270</v>
      </c>
      <c r="E23" s="16">
        <f t="shared" si="3"/>
        <v>-270</v>
      </c>
      <c r="F23" s="16">
        <f t="shared" si="3"/>
        <v>-270</v>
      </c>
      <c r="G23" s="16">
        <f t="shared" si="3"/>
        <v>-270</v>
      </c>
      <c r="H23" s="16">
        <f t="shared" si="3"/>
        <v>-270</v>
      </c>
      <c r="I23" s="16">
        <f t="shared" si="3"/>
        <v>-270</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7832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4827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9448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8358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7550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3">D8</f>
        <v>349</v>
      </c>
      <c r="D57" s="8">
        <f t="shared" si="13"/>
        <v>7832</v>
      </c>
      <c r="E57" s="8">
        <f t="shared" si="13"/>
        <v>4827</v>
      </c>
      <c r="F57" s="8">
        <f t="shared" si="13"/>
        <v>9448</v>
      </c>
      <c r="G57" s="8">
        <f t="shared" si="13"/>
        <v>8358</v>
      </c>
      <c r="H57" s="8">
        <f t="shared" si="13"/>
        <v>7550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133</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5.3</v>
      </c>
      <c r="C60" s="76">
        <f t="shared" ref="C60:U60" si="14">D10</f>
        <v>5.3</v>
      </c>
      <c r="D60" s="76">
        <f t="shared" si="14"/>
        <v>5.7</v>
      </c>
      <c r="E60" s="76">
        <f t="shared" si="14"/>
        <v>5.6</v>
      </c>
      <c r="F60" s="76">
        <f t="shared" si="14"/>
        <v>5.8</v>
      </c>
      <c r="G60" s="76">
        <f t="shared" si="14"/>
        <v>5.8</v>
      </c>
      <c r="H60" s="76">
        <f t="shared" si="14"/>
        <v>5.3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158</v>
      </c>
      <c r="B64" s="77">
        <f>(B59-B60)*B61</f>
        <v>5.4000000000000021</v>
      </c>
      <c r="C64" s="77">
        <f t="shared" ref="C64:U64" si="17">(C59-C60)*C61</f>
        <v>5.4000000000000021</v>
      </c>
      <c r="D64" s="77">
        <f t="shared" si="17"/>
        <v>3</v>
      </c>
      <c r="E64" s="77">
        <f t="shared" si="17"/>
        <v>3.6000000000000032</v>
      </c>
      <c r="F64" s="77">
        <f t="shared" si="17"/>
        <v>2.4000000000000021</v>
      </c>
      <c r="G64" s="77">
        <f t="shared" si="17"/>
        <v>2.4000000000000021</v>
      </c>
      <c r="H64" s="77">
        <f t="shared" si="17"/>
        <v>5.4000000000000021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159</v>
      </c>
      <c r="B65" s="77">
        <f>B63-B64</f>
        <v>-5.4000000000000021</v>
      </c>
      <c r="C65" s="77">
        <f t="shared" ref="C65:U65" si="18">C63-C64</f>
        <v>-5.4000000000000021</v>
      </c>
      <c r="D65" s="77">
        <f t="shared" si="18"/>
        <v>-3</v>
      </c>
      <c r="E65" s="77">
        <f t="shared" si="18"/>
        <v>-3.6000000000000032</v>
      </c>
      <c r="F65" s="77">
        <f t="shared" si="18"/>
        <v>-2.4000000000000021</v>
      </c>
      <c r="G65" s="77">
        <f t="shared" si="18"/>
        <v>-2.4000000000000021</v>
      </c>
      <c r="H65" s="77">
        <f t="shared" si="18"/>
        <v>-5.4000000000000021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47" priority="32" operator="equal">
      <formula>"DECREASE"</formula>
    </cfRule>
    <cfRule type="cellIs" dxfId="246" priority="33" operator="equal">
      <formula>"INCREASE"</formula>
    </cfRule>
  </conditionalFormatting>
  <conditionalFormatting sqref="B31:B50 B62:U66">
    <cfRule type="cellIs" dxfId="245" priority="31" operator="greaterThan">
      <formula>$B$51</formula>
    </cfRule>
  </conditionalFormatting>
  <conditionalFormatting sqref="C31:C50">
    <cfRule type="cellIs" dxfId="244" priority="30" operator="greaterThan">
      <formula>$C$51</formula>
    </cfRule>
  </conditionalFormatting>
  <conditionalFormatting sqref="C18:V18">
    <cfRule type="cellIs" dxfId="243" priority="29" operator="equal">
      <formula>0</formula>
    </cfRule>
  </conditionalFormatting>
  <conditionalFormatting sqref="C17:V17">
    <cfRule type="cellIs" dxfId="242" priority="28" operator="equal">
      <formula>0</formula>
    </cfRule>
  </conditionalFormatting>
  <conditionalFormatting sqref="C19:V19">
    <cfRule type="cellIs" dxfId="241" priority="27" operator="equal">
      <formula>0</formula>
    </cfRule>
  </conditionalFormatting>
  <conditionalFormatting sqref="G31:G50">
    <cfRule type="cellIs" dxfId="240" priority="26" operator="greaterThan">
      <formula>$G$51</formula>
    </cfRule>
  </conditionalFormatting>
  <conditionalFormatting sqref="H31:H50">
    <cfRule type="cellIs" dxfId="239" priority="25" operator="greaterThan">
      <formula>$H$51</formula>
    </cfRule>
  </conditionalFormatting>
  <conditionalFormatting sqref="I31:I50">
    <cfRule type="cellIs" dxfId="238" priority="24" operator="greaterThan">
      <formula>$I$51</formula>
    </cfRule>
  </conditionalFormatting>
  <conditionalFormatting sqref="K31:K50">
    <cfRule type="cellIs" dxfId="237" priority="23" operator="greaterThan">
      <formula>$K$51</formula>
    </cfRule>
  </conditionalFormatting>
  <conditionalFormatting sqref="L31:L50">
    <cfRule type="cellIs" dxfId="236" priority="22" operator="greaterThan">
      <formula>$L$51</formula>
    </cfRule>
  </conditionalFormatting>
  <conditionalFormatting sqref="M31:M50">
    <cfRule type="cellIs" dxfId="235" priority="21" operator="greaterThan">
      <formula>$M$51</formula>
    </cfRule>
  </conditionalFormatting>
  <conditionalFormatting sqref="P31:P50">
    <cfRule type="cellIs" dxfId="234" priority="20" operator="greaterThan">
      <formula>$P$51</formula>
    </cfRule>
  </conditionalFormatting>
  <conditionalFormatting sqref="R31:R50">
    <cfRule type="cellIs" dxfId="233" priority="19" operator="greaterThan">
      <formula>$R$51</formula>
    </cfRule>
  </conditionalFormatting>
  <conditionalFormatting sqref="S31:S50">
    <cfRule type="cellIs" dxfId="232" priority="18" operator="greaterThan">
      <formula>$S$51</formula>
    </cfRule>
  </conditionalFormatting>
  <conditionalFormatting sqref="T31:T50">
    <cfRule type="cellIs" dxfId="231" priority="17" operator="greaterThan">
      <formula>$T$51</formula>
    </cfRule>
  </conditionalFormatting>
  <conditionalFormatting sqref="U31:U50">
    <cfRule type="cellIs" dxfId="230" priority="16" operator="greaterThan">
      <formula>$U$51</formula>
    </cfRule>
  </conditionalFormatting>
  <conditionalFormatting sqref="C22:V22">
    <cfRule type="cellIs" dxfId="229" priority="15" operator="equal">
      <formula>0</formula>
    </cfRule>
  </conditionalFormatting>
  <conditionalFormatting sqref="C24:V24">
    <cfRule type="cellIs" dxfId="228" priority="13" operator="equal">
      <formula>"DECREASE"</formula>
    </cfRule>
    <cfRule type="cellIs" dxfId="227" priority="14" operator="equal">
      <formula>"INCREASE"</formula>
    </cfRule>
  </conditionalFormatting>
  <conditionalFormatting sqref="C23:V23">
    <cfRule type="cellIs" dxfId="226" priority="12" operator="equal">
      <formula>0</formula>
    </cfRule>
  </conditionalFormatting>
  <conditionalFormatting sqref="I1">
    <cfRule type="cellIs" dxfId="225" priority="11" operator="lessThan">
      <formula>5</formula>
    </cfRule>
  </conditionalFormatting>
  <conditionalFormatting sqref="C21:V21">
    <cfRule type="cellIs" dxfId="224" priority="8" operator="equal">
      <formula>0</formula>
    </cfRule>
  </conditionalFormatting>
  <conditionalFormatting sqref="B66:U66">
    <cfRule type="cellIs" dxfId="223" priority="6" operator="equal">
      <formula>"UNDER"</formula>
    </cfRule>
    <cfRule type="cellIs" dxfId="222" priority="7" operator="equal">
      <formula>"OVER"</formula>
    </cfRule>
  </conditionalFormatting>
  <conditionalFormatting sqref="I2">
    <cfRule type="cellIs" dxfId="221" priority="5" operator="greaterThan">
      <formula>5000.1</formula>
    </cfRule>
  </conditionalFormatting>
  <conditionalFormatting sqref="I3">
    <cfRule type="cellIs" dxfId="220" priority="4" operator="greaterThan">
      <formula>4.1</formula>
    </cfRule>
  </conditionalFormatting>
  <conditionalFormatting sqref="J31:J50">
    <cfRule type="cellIs" dxfId="219" priority="3" operator="greaterThan">
      <formula>$J$51</formula>
    </cfRule>
  </conditionalFormatting>
  <conditionalFormatting sqref="L3">
    <cfRule type="cellIs" dxfId="218" priority="1" operator="lessThan">
      <formula>30</formula>
    </cfRule>
    <cfRule type="cellIs" dxfId="217"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 xml:space="preserve">PAN-014739 </v>
      </c>
      <c r="D1" s="140"/>
      <c r="E1" s="93" t="s">
        <v>45</v>
      </c>
      <c r="F1" s="39">
        <f>'Field data and Waste 1'!F1</f>
        <v>49.5</v>
      </c>
      <c r="G1" s="119" t="s">
        <v>43</v>
      </c>
      <c r="H1" s="120"/>
      <c r="I1" s="96"/>
      <c r="J1" s="118" t="s">
        <v>154</v>
      </c>
      <c r="K1" s="118"/>
      <c r="L1" s="96"/>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EPR/FB3302MM</v>
      </c>
      <c r="D2" s="142"/>
      <c r="E2" s="93" t="s">
        <v>109</v>
      </c>
      <c r="F2" s="96"/>
      <c r="G2" s="137" t="s">
        <v>110</v>
      </c>
      <c r="H2" s="138"/>
      <c r="I2" s="96"/>
      <c r="J2" s="118" t="s">
        <v>155</v>
      </c>
      <c r="K2" s="118"/>
      <c r="L2" s="96"/>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RL Waste</v>
      </c>
      <c r="D3" s="142"/>
      <c r="E3" s="93" t="s">
        <v>108</v>
      </c>
      <c r="F3" s="31"/>
      <c r="G3" s="119" t="s">
        <v>111</v>
      </c>
      <c r="H3" s="120"/>
      <c r="I3" s="96"/>
      <c r="J3" s="119" t="s">
        <v>156</v>
      </c>
      <c r="K3" s="120"/>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Tyn Newydd morfa, ll48 6bq</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Ethan Banfield</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f>'Field data and Waste 1'!C8</f>
        <v>547</v>
      </c>
      <c r="D8" s="60">
        <f>'Field data and Waste 1'!D8</f>
        <v>349</v>
      </c>
      <c r="E8" s="60">
        <f>'Field data and Waste 1'!E8</f>
        <v>7832</v>
      </c>
      <c r="F8" s="60">
        <f>'Field data and Waste 1'!F8</f>
        <v>4827</v>
      </c>
      <c r="G8" s="60">
        <f>'Field data and Waste 1'!G8</f>
        <v>9448</v>
      </c>
      <c r="H8" s="60">
        <f>'Field data and Waste 1'!H8</f>
        <v>8358</v>
      </c>
      <c r="I8" s="60">
        <f>'Field data and Waste 1'!I8</f>
        <v>7550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5.3</v>
      </c>
      <c r="D10" s="60">
        <f>'Field data and Waste 1'!D10</f>
        <v>5.3</v>
      </c>
      <c r="E10" s="60">
        <f>'Field data and Waste 1'!E10</f>
        <v>5.7</v>
      </c>
      <c r="F10" s="60">
        <f>'Field data and Waste 1'!F10</f>
        <v>5.6</v>
      </c>
      <c r="G10" s="60">
        <f>'Field data and Waste 1'!G10</f>
        <v>5.8</v>
      </c>
      <c r="H10" s="60">
        <f>'Field data and Waste 1'!H10</f>
        <v>5.8</v>
      </c>
      <c r="I10" s="60">
        <f>'Field data and Waste 1'!I10</f>
        <v>5.3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4</v>
      </c>
      <c r="D11" s="60">
        <f>'Field data and Waste 1'!D11</f>
        <v>4</v>
      </c>
      <c r="E11" s="60">
        <f>'Field data and Waste 1'!E11</f>
        <v>4</v>
      </c>
      <c r="F11" s="60">
        <f>'Field data and Waste 1'!F11</f>
        <v>3</v>
      </c>
      <c r="G11" s="60">
        <f>'Field data and Waste 1'!G11</f>
        <v>4</v>
      </c>
      <c r="H11" s="60">
        <f>'Field data and Waste 1'!H11</f>
        <v>4</v>
      </c>
      <c r="I11" s="60">
        <f>'Field data and Waste 1'!I11</f>
        <v>2</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1</v>
      </c>
      <c r="D12" s="60">
        <f>'Field data and Waste 1'!D12</f>
        <v>0</v>
      </c>
      <c r="E12" s="60">
        <f>'Field data and Waste 1'!E12</f>
        <v>0</v>
      </c>
      <c r="F12" s="60">
        <f>'Field data and Waste 1'!F12</f>
        <v>0</v>
      </c>
      <c r="G12" s="60">
        <f>'Field data and Waste 1'!G12</f>
        <v>1</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2</v>
      </c>
      <c r="D13" s="60">
        <f>'Field data and Waste 1'!D13</f>
        <v>2</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45</v>
      </c>
      <c r="D15" s="60">
        <f>'Field data and Waste 1'!D15</f>
        <v>45</v>
      </c>
      <c r="E15" s="60">
        <f>'Field data and Waste 1'!E15</f>
        <v>45</v>
      </c>
      <c r="F15" s="60">
        <f>'Field data and Waste 1'!F15</f>
        <v>45</v>
      </c>
      <c r="G15" s="60">
        <f>'Field data and Waste 1'!G15</f>
        <v>45</v>
      </c>
      <c r="H15" s="60">
        <f>'Field data and Waste 1'!H15</f>
        <v>45</v>
      </c>
      <c r="I15" s="60">
        <f>'Field data and Waste 1'!I15</f>
        <v>45</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-76.5</v>
      </c>
      <c r="D19" s="16">
        <f t="shared" ref="D19:V19" si="1">D18-D17</f>
        <v>-76.5</v>
      </c>
      <c r="E19" s="16">
        <f t="shared" si="1"/>
        <v>-76.5</v>
      </c>
      <c r="F19" s="16">
        <f t="shared" si="1"/>
        <v>-76.5</v>
      </c>
      <c r="G19" s="16">
        <f t="shared" si="1"/>
        <v>-76.5</v>
      </c>
      <c r="H19" s="16">
        <f t="shared" si="1"/>
        <v>-76.5</v>
      </c>
      <c r="I19" s="16">
        <f t="shared" si="1"/>
        <v>-76.5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(VLOOKUP(D$14,$AI2:$AK26,3,FALSE))*D$15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-270</v>
      </c>
      <c r="D23" s="16">
        <f t="shared" ref="D23:V23" si="3">D22-D21</f>
        <v>-270</v>
      </c>
      <c r="E23" s="16">
        <f t="shared" si="3"/>
        <v>-270</v>
      </c>
      <c r="F23" s="16">
        <f t="shared" si="3"/>
        <v>-270</v>
      </c>
      <c r="G23" s="16">
        <f t="shared" si="3"/>
        <v>-270</v>
      </c>
      <c r="H23" s="16">
        <f t="shared" si="3"/>
        <v>-270</v>
      </c>
      <c r="I23" s="16">
        <f t="shared" si="3"/>
        <v>-270</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7832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4827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9448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8358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7550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3">D8</f>
        <v>349</v>
      </c>
      <c r="D57" s="8">
        <f t="shared" si="13"/>
        <v>7832</v>
      </c>
      <c r="E57" s="8">
        <f t="shared" si="13"/>
        <v>4827</v>
      </c>
      <c r="F57" s="8">
        <f t="shared" si="13"/>
        <v>9448</v>
      </c>
      <c r="G57" s="8">
        <f t="shared" si="13"/>
        <v>8358</v>
      </c>
      <c r="H57" s="8">
        <f t="shared" si="13"/>
        <v>7550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133</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5.3</v>
      </c>
      <c r="C60" s="76">
        <f t="shared" ref="C60:U60" si="14">D10</f>
        <v>5.3</v>
      </c>
      <c r="D60" s="76">
        <f t="shared" si="14"/>
        <v>5.7</v>
      </c>
      <c r="E60" s="76">
        <f t="shared" si="14"/>
        <v>5.6</v>
      </c>
      <c r="F60" s="76">
        <f t="shared" si="14"/>
        <v>5.8</v>
      </c>
      <c r="G60" s="76">
        <f t="shared" si="14"/>
        <v>5.8</v>
      </c>
      <c r="H60" s="76">
        <f t="shared" si="14"/>
        <v>5.3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158</v>
      </c>
      <c r="B64" s="77">
        <f>(B59-B60)*B61</f>
        <v>5.4000000000000021</v>
      </c>
      <c r="C64" s="77">
        <f t="shared" ref="C64:U64" si="17">(C59-C60)*C61</f>
        <v>5.4000000000000021</v>
      </c>
      <c r="D64" s="77">
        <f t="shared" si="17"/>
        <v>3</v>
      </c>
      <c r="E64" s="77">
        <f t="shared" si="17"/>
        <v>3.6000000000000032</v>
      </c>
      <c r="F64" s="77">
        <f t="shared" si="17"/>
        <v>2.4000000000000021</v>
      </c>
      <c r="G64" s="77">
        <f t="shared" si="17"/>
        <v>2.4000000000000021</v>
      </c>
      <c r="H64" s="77">
        <f t="shared" si="17"/>
        <v>5.4000000000000021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159</v>
      </c>
      <c r="B65" s="77">
        <f>B63-B64</f>
        <v>-5.4000000000000021</v>
      </c>
      <c r="C65" s="77">
        <f t="shared" ref="C65:U65" si="18">C63-C64</f>
        <v>-5.4000000000000021</v>
      </c>
      <c r="D65" s="77">
        <f t="shared" si="18"/>
        <v>-3</v>
      </c>
      <c r="E65" s="77">
        <f t="shared" si="18"/>
        <v>-3.6000000000000032</v>
      </c>
      <c r="F65" s="77">
        <f t="shared" si="18"/>
        <v>-2.4000000000000021</v>
      </c>
      <c r="G65" s="77">
        <f t="shared" si="18"/>
        <v>-2.4000000000000021</v>
      </c>
      <c r="H65" s="77">
        <f t="shared" si="18"/>
        <v>-5.4000000000000021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16" priority="32" operator="equal">
      <formula>"DECREASE"</formula>
    </cfRule>
    <cfRule type="cellIs" dxfId="215" priority="33" operator="equal">
      <formula>"INCREASE"</formula>
    </cfRule>
  </conditionalFormatting>
  <conditionalFormatting sqref="B31:B50 B62:U66">
    <cfRule type="cellIs" dxfId="214" priority="31" operator="greaterThan">
      <formula>$B$51</formula>
    </cfRule>
  </conditionalFormatting>
  <conditionalFormatting sqref="C31:C50">
    <cfRule type="cellIs" dxfId="213" priority="30" operator="greaterThan">
      <formula>$C$51</formula>
    </cfRule>
  </conditionalFormatting>
  <conditionalFormatting sqref="C18:V18">
    <cfRule type="cellIs" dxfId="212" priority="29" operator="equal">
      <formula>0</formula>
    </cfRule>
  </conditionalFormatting>
  <conditionalFormatting sqref="C17:V17">
    <cfRule type="cellIs" dxfId="211" priority="28" operator="equal">
      <formula>0</formula>
    </cfRule>
  </conditionalFormatting>
  <conditionalFormatting sqref="C19:V19">
    <cfRule type="cellIs" dxfId="210" priority="27" operator="equal">
      <formula>0</formula>
    </cfRule>
  </conditionalFormatting>
  <conditionalFormatting sqref="G31:G50">
    <cfRule type="cellIs" dxfId="209" priority="26" operator="greaterThan">
      <formula>$G$51</formula>
    </cfRule>
  </conditionalFormatting>
  <conditionalFormatting sqref="H31:H50">
    <cfRule type="cellIs" dxfId="208" priority="25" operator="greaterThan">
      <formula>$H$51</formula>
    </cfRule>
  </conditionalFormatting>
  <conditionalFormatting sqref="I31:I50">
    <cfRule type="cellIs" dxfId="207" priority="24" operator="greaterThan">
      <formula>$I$51</formula>
    </cfRule>
  </conditionalFormatting>
  <conditionalFormatting sqref="K31:K50">
    <cfRule type="cellIs" dxfId="206" priority="23" operator="greaterThan">
      <formula>$K$51</formula>
    </cfRule>
  </conditionalFormatting>
  <conditionalFormatting sqref="L31:L50">
    <cfRule type="cellIs" dxfId="205" priority="22" operator="greaterThan">
      <formula>$L$51</formula>
    </cfRule>
  </conditionalFormatting>
  <conditionalFormatting sqref="M31:M50">
    <cfRule type="cellIs" dxfId="204" priority="21" operator="greaterThan">
      <formula>$M$51</formula>
    </cfRule>
  </conditionalFormatting>
  <conditionalFormatting sqref="P31:P50">
    <cfRule type="cellIs" dxfId="203" priority="20" operator="greaterThan">
      <formula>$P$51</formula>
    </cfRule>
  </conditionalFormatting>
  <conditionalFormatting sqref="R31:R50">
    <cfRule type="cellIs" dxfId="202" priority="19" operator="greaterThan">
      <formula>$R$51</formula>
    </cfRule>
  </conditionalFormatting>
  <conditionalFormatting sqref="S31:S50">
    <cfRule type="cellIs" dxfId="201" priority="18" operator="greaterThan">
      <formula>$S$51</formula>
    </cfRule>
  </conditionalFormatting>
  <conditionalFormatting sqref="T31:T50">
    <cfRule type="cellIs" dxfId="200" priority="17" operator="greaterThan">
      <formula>$T$51</formula>
    </cfRule>
  </conditionalFormatting>
  <conditionalFormatting sqref="U31:U50">
    <cfRule type="cellIs" dxfId="199" priority="16" operator="greaterThan">
      <formula>$U$51</formula>
    </cfRule>
  </conditionalFormatting>
  <conditionalFormatting sqref="C22:V22">
    <cfRule type="cellIs" dxfId="198" priority="15" operator="equal">
      <formula>0</formula>
    </cfRule>
  </conditionalFormatting>
  <conditionalFormatting sqref="C24:V24">
    <cfRule type="cellIs" dxfId="197" priority="13" operator="equal">
      <formula>"DECREASE"</formula>
    </cfRule>
    <cfRule type="cellIs" dxfId="196" priority="14" operator="equal">
      <formula>"INCREASE"</formula>
    </cfRule>
  </conditionalFormatting>
  <conditionalFormatting sqref="C23:V23">
    <cfRule type="cellIs" dxfId="195" priority="12" operator="equal">
      <formula>0</formula>
    </cfRule>
  </conditionalFormatting>
  <conditionalFormatting sqref="I1">
    <cfRule type="cellIs" dxfId="194" priority="11" operator="lessThan">
      <formula>5</formula>
    </cfRule>
  </conditionalFormatting>
  <conditionalFormatting sqref="C21:V21">
    <cfRule type="cellIs" dxfId="193" priority="8" operator="equal">
      <formula>0</formula>
    </cfRule>
  </conditionalFormatting>
  <conditionalFormatting sqref="B66:U66">
    <cfRule type="cellIs" dxfId="192" priority="6" operator="equal">
      <formula>"UNDER"</formula>
    </cfRule>
    <cfRule type="cellIs" dxfId="191" priority="7" operator="equal">
      <formula>"OVER"</formula>
    </cfRule>
  </conditionalFormatting>
  <conditionalFormatting sqref="I2">
    <cfRule type="cellIs" dxfId="190" priority="5" operator="greaterThan">
      <formula>5000.1</formula>
    </cfRule>
  </conditionalFormatting>
  <conditionalFormatting sqref="I3">
    <cfRule type="cellIs" dxfId="189" priority="4" operator="greaterThan">
      <formula>4.1</formula>
    </cfRule>
  </conditionalFormatting>
  <conditionalFormatting sqref="J31:J50">
    <cfRule type="cellIs" dxfId="188" priority="3" operator="greaterThan">
      <formula>$J$51</formula>
    </cfRule>
  </conditionalFormatting>
  <conditionalFormatting sqref="L3">
    <cfRule type="cellIs" dxfId="187" priority="1" operator="lessThan">
      <formula>30</formula>
    </cfRule>
    <cfRule type="cellIs" dxfId="186"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8" t="s">
        <v>41</v>
      </c>
      <c r="B1" s="118"/>
      <c r="C1" s="139" t="str">
        <f>'Field data and Waste 1'!C1:D1</f>
        <v xml:space="preserve">PAN-014739 </v>
      </c>
      <c r="D1" s="140"/>
      <c r="E1" s="93" t="s">
        <v>45</v>
      </c>
      <c r="F1" s="39">
        <f>'Field data and Waste 1'!F1</f>
        <v>49.5</v>
      </c>
      <c r="G1" s="119" t="s">
        <v>43</v>
      </c>
      <c r="H1" s="120"/>
      <c r="I1" s="96"/>
      <c r="J1" s="118" t="s">
        <v>154</v>
      </c>
      <c r="K1" s="118"/>
      <c r="L1" s="96"/>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EPR/FB3302MM</v>
      </c>
      <c r="D2" s="142"/>
      <c r="E2" s="93" t="s">
        <v>109</v>
      </c>
      <c r="F2" s="96"/>
      <c r="G2" s="137" t="s">
        <v>110</v>
      </c>
      <c r="H2" s="138"/>
      <c r="I2" s="96"/>
      <c r="J2" s="118" t="s">
        <v>155</v>
      </c>
      <c r="K2" s="118"/>
      <c r="L2" s="96"/>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RL Waste</v>
      </c>
      <c r="D3" s="142"/>
      <c r="E3" s="93" t="s">
        <v>108</v>
      </c>
      <c r="F3" s="31"/>
      <c r="G3" s="119" t="s">
        <v>111</v>
      </c>
      <c r="H3" s="120"/>
      <c r="I3" s="96"/>
      <c r="J3" s="119" t="s">
        <v>156</v>
      </c>
      <c r="K3" s="120"/>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Tyn Newydd morfa, ll48 6bq</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Ethan Banfield</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f>'Field data and Waste 1'!C8</f>
        <v>547</v>
      </c>
      <c r="D8" s="60">
        <f>'Field data and Waste 1'!D8</f>
        <v>349</v>
      </c>
      <c r="E8" s="60">
        <f>'Field data and Waste 1'!E8</f>
        <v>7832</v>
      </c>
      <c r="F8" s="60">
        <f>'Field data and Waste 1'!F8</f>
        <v>4827</v>
      </c>
      <c r="G8" s="60">
        <f>'Field data and Waste 1'!G8</f>
        <v>9448</v>
      </c>
      <c r="H8" s="60">
        <f>'Field data and Waste 1'!H8</f>
        <v>8358</v>
      </c>
      <c r="I8" s="60">
        <f>'Field data and Waste 1'!I8</f>
        <v>7550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5.3</v>
      </c>
      <c r="D10" s="60">
        <f>'Field data and Waste 1'!D10</f>
        <v>5.3</v>
      </c>
      <c r="E10" s="60">
        <f>'Field data and Waste 1'!E10</f>
        <v>5.7</v>
      </c>
      <c r="F10" s="60">
        <f>'Field data and Waste 1'!F10</f>
        <v>5.6</v>
      </c>
      <c r="G10" s="60">
        <f>'Field data and Waste 1'!G10</f>
        <v>5.8</v>
      </c>
      <c r="H10" s="60">
        <f>'Field data and Waste 1'!H10</f>
        <v>5.8</v>
      </c>
      <c r="I10" s="60">
        <f>'Field data and Waste 1'!I10</f>
        <v>5.3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4</v>
      </c>
      <c r="D11" s="60">
        <f>'Field data and Waste 1'!D11</f>
        <v>4</v>
      </c>
      <c r="E11" s="60">
        <f>'Field data and Waste 1'!E11</f>
        <v>4</v>
      </c>
      <c r="F11" s="60">
        <f>'Field data and Waste 1'!F11</f>
        <v>3</v>
      </c>
      <c r="G11" s="60">
        <f>'Field data and Waste 1'!G11</f>
        <v>4</v>
      </c>
      <c r="H11" s="60">
        <f>'Field data and Waste 1'!H11</f>
        <v>4</v>
      </c>
      <c r="I11" s="60">
        <f>'Field data and Waste 1'!I11</f>
        <v>2</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1</v>
      </c>
      <c r="D12" s="60">
        <f>'Field data and Waste 1'!D12</f>
        <v>0</v>
      </c>
      <c r="E12" s="60">
        <f>'Field data and Waste 1'!E12</f>
        <v>0</v>
      </c>
      <c r="F12" s="60">
        <f>'Field data and Waste 1'!F12</f>
        <v>0</v>
      </c>
      <c r="G12" s="60">
        <f>'Field data and Waste 1'!G12</f>
        <v>1</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2</v>
      </c>
      <c r="D13" s="60">
        <f>'Field data and Waste 1'!D13</f>
        <v>2</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45</v>
      </c>
      <c r="D15" s="60">
        <f>'Field data and Waste 1'!D15</f>
        <v>45</v>
      </c>
      <c r="E15" s="60">
        <f>'Field data and Waste 1'!E15</f>
        <v>45</v>
      </c>
      <c r="F15" s="60">
        <f>'Field data and Waste 1'!F15</f>
        <v>45</v>
      </c>
      <c r="G15" s="60">
        <f>'Field data and Waste 1'!G15</f>
        <v>45</v>
      </c>
      <c r="H15" s="60">
        <f>'Field data and Waste 1'!H15</f>
        <v>45</v>
      </c>
      <c r="I15" s="60">
        <f>'Field data and Waste 1'!I15</f>
        <v>45</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-76.5</v>
      </c>
      <c r="D19" s="16">
        <f t="shared" ref="D19:V19" si="1">D18-D17</f>
        <v>-76.5</v>
      </c>
      <c r="E19" s="16">
        <f t="shared" si="1"/>
        <v>-76.5</v>
      </c>
      <c r="F19" s="16">
        <f t="shared" si="1"/>
        <v>-76.5</v>
      </c>
      <c r="G19" s="16">
        <f t="shared" si="1"/>
        <v>-76.5</v>
      </c>
      <c r="H19" s="16">
        <f t="shared" si="1"/>
        <v>-76.5</v>
      </c>
      <c r="I19" s="16">
        <f t="shared" si="1"/>
        <v>-76.5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(VLOOKUP(D$14,$AI2:$AK26,3,FALSE))*D$15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-270</v>
      </c>
      <c r="D23" s="16">
        <f t="shared" ref="D23:V23" si="3">D22-D21</f>
        <v>-270</v>
      </c>
      <c r="E23" s="16">
        <f t="shared" si="3"/>
        <v>-270</v>
      </c>
      <c r="F23" s="16">
        <f t="shared" si="3"/>
        <v>-270</v>
      </c>
      <c r="G23" s="16">
        <f t="shared" si="3"/>
        <v>-270</v>
      </c>
      <c r="H23" s="16">
        <f t="shared" si="3"/>
        <v>-270</v>
      </c>
      <c r="I23" s="16">
        <f t="shared" si="3"/>
        <v>-270</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7832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4827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9448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8358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7550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3">D8</f>
        <v>349</v>
      </c>
      <c r="D57" s="8">
        <f t="shared" si="13"/>
        <v>7832</v>
      </c>
      <c r="E57" s="8">
        <f t="shared" si="13"/>
        <v>4827</v>
      </c>
      <c r="F57" s="8">
        <f t="shared" si="13"/>
        <v>9448</v>
      </c>
      <c r="G57" s="8">
        <f t="shared" si="13"/>
        <v>8358</v>
      </c>
      <c r="H57" s="8">
        <f t="shared" si="13"/>
        <v>7550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133</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5.3</v>
      </c>
      <c r="C60" s="76">
        <f t="shared" ref="C60:U60" si="14">D10</f>
        <v>5.3</v>
      </c>
      <c r="D60" s="76">
        <f t="shared" si="14"/>
        <v>5.7</v>
      </c>
      <c r="E60" s="76">
        <f t="shared" si="14"/>
        <v>5.6</v>
      </c>
      <c r="F60" s="76">
        <f t="shared" si="14"/>
        <v>5.8</v>
      </c>
      <c r="G60" s="76">
        <f t="shared" si="14"/>
        <v>5.8</v>
      </c>
      <c r="H60" s="76">
        <f t="shared" si="14"/>
        <v>5.3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158</v>
      </c>
      <c r="B64" s="77">
        <f>(B59-B60)*B61</f>
        <v>5.4000000000000021</v>
      </c>
      <c r="C64" s="77">
        <f t="shared" ref="C64:U64" si="17">(C59-C60)*C61</f>
        <v>5.4000000000000021</v>
      </c>
      <c r="D64" s="77">
        <f t="shared" si="17"/>
        <v>3</v>
      </c>
      <c r="E64" s="77">
        <f t="shared" si="17"/>
        <v>3.6000000000000032</v>
      </c>
      <c r="F64" s="77">
        <f t="shared" si="17"/>
        <v>2.4000000000000021</v>
      </c>
      <c r="G64" s="77">
        <f t="shared" si="17"/>
        <v>2.4000000000000021</v>
      </c>
      <c r="H64" s="77">
        <f t="shared" si="17"/>
        <v>5.4000000000000021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159</v>
      </c>
      <c r="B65" s="77">
        <f>B63-B64</f>
        <v>-5.4000000000000021</v>
      </c>
      <c r="C65" s="77">
        <f t="shared" ref="C65:U65" si="18">C63-C64</f>
        <v>-5.4000000000000021</v>
      </c>
      <c r="D65" s="77">
        <f t="shared" si="18"/>
        <v>-3</v>
      </c>
      <c r="E65" s="77">
        <f t="shared" si="18"/>
        <v>-3.6000000000000032</v>
      </c>
      <c r="F65" s="77">
        <f t="shared" si="18"/>
        <v>-2.4000000000000021</v>
      </c>
      <c r="G65" s="77">
        <f t="shared" si="18"/>
        <v>-2.4000000000000021</v>
      </c>
      <c r="H65" s="77">
        <f t="shared" si="18"/>
        <v>-5.4000000000000021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HNQ2Wt49QdJlFxynQ6+0EYuKCsejuhydZhJQS1kDZIZXPTlIxpYgQfdDUIgMvnzYZW1pxPj4WygFP/LHqAclQ==" saltValue="wZ2FKXAhIZP5WEc/BVzU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85" priority="32" operator="equal">
      <formula>"DECREASE"</formula>
    </cfRule>
    <cfRule type="cellIs" dxfId="184" priority="33" operator="equal">
      <formula>"INCREASE"</formula>
    </cfRule>
  </conditionalFormatting>
  <conditionalFormatting sqref="B31:B50 B62:U66">
    <cfRule type="cellIs" dxfId="183" priority="31" operator="greaterThan">
      <formula>$B$51</formula>
    </cfRule>
  </conditionalFormatting>
  <conditionalFormatting sqref="C31:C50">
    <cfRule type="cellIs" dxfId="182" priority="30" operator="greaterThan">
      <formula>$C$51</formula>
    </cfRule>
  </conditionalFormatting>
  <conditionalFormatting sqref="C18:V18">
    <cfRule type="cellIs" dxfId="181" priority="29" operator="equal">
      <formula>0</formula>
    </cfRule>
  </conditionalFormatting>
  <conditionalFormatting sqref="C17:V17">
    <cfRule type="cellIs" dxfId="180" priority="28" operator="equal">
      <formula>0</formula>
    </cfRule>
  </conditionalFormatting>
  <conditionalFormatting sqref="C19:V19">
    <cfRule type="cellIs" dxfId="179" priority="27" operator="equal">
      <formula>0</formula>
    </cfRule>
  </conditionalFormatting>
  <conditionalFormatting sqref="G31:G50">
    <cfRule type="cellIs" dxfId="178" priority="26" operator="greaterThan">
      <formula>$G$51</formula>
    </cfRule>
  </conditionalFormatting>
  <conditionalFormatting sqref="H31:H50">
    <cfRule type="cellIs" dxfId="177" priority="25" operator="greaterThan">
      <formula>$H$51</formula>
    </cfRule>
  </conditionalFormatting>
  <conditionalFormatting sqref="I31:I50">
    <cfRule type="cellIs" dxfId="176" priority="24" operator="greaterThan">
      <formula>$I$51</formula>
    </cfRule>
  </conditionalFormatting>
  <conditionalFormatting sqref="K31:K50">
    <cfRule type="cellIs" dxfId="175" priority="23" operator="greaterThan">
      <formula>$K$51</formula>
    </cfRule>
  </conditionalFormatting>
  <conditionalFormatting sqref="L31:L50">
    <cfRule type="cellIs" dxfId="174" priority="22" operator="greaterThan">
      <formula>$L$51</formula>
    </cfRule>
  </conditionalFormatting>
  <conditionalFormatting sqref="M31:M50">
    <cfRule type="cellIs" dxfId="173" priority="21" operator="greaterThan">
      <formula>$M$51</formula>
    </cfRule>
  </conditionalFormatting>
  <conditionalFormatting sqref="P31:P50">
    <cfRule type="cellIs" dxfId="172" priority="20" operator="greaterThan">
      <formula>$P$51</formula>
    </cfRule>
  </conditionalFormatting>
  <conditionalFormatting sqref="R31:R50">
    <cfRule type="cellIs" dxfId="171" priority="19" operator="greaterThan">
      <formula>$R$51</formula>
    </cfRule>
  </conditionalFormatting>
  <conditionalFormatting sqref="S31:S50">
    <cfRule type="cellIs" dxfId="170" priority="18" operator="greaterThan">
      <formula>$S$51</formula>
    </cfRule>
  </conditionalFormatting>
  <conditionalFormatting sqref="T31:T50">
    <cfRule type="cellIs" dxfId="169" priority="17" operator="greaterThan">
      <formula>$T$51</formula>
    </cfRule>
  </conditionalFormatting>
  <conditionalFormatting sqref="U31:U50">
    <cfRule type="cellIs" dxfId="168" priority="16" operator="greaterThan">
      <formula>$U$51</formula>
    </cfRule>
  </conditionalFormatting>
  <conditionalFormatting sqref="C22:V22">
    <cfRule type="cellIs" dxfId="167" priority="15" operator="equal">
      <formula>0</formula>
    </cfRule>
  </conditionalFormatting>
  <conditionalFormatting sqref="C24:V24">
    <cfRule type="cellIs" dxfId="166" priority="13" operator="equal">
      <formula>"DECREASE"</formula>
    </cfRule>
    <cfRule type="cellIs" dxfId="165" priority="14" operator="equal">
      <formula>"INCREASE"</formula>
    </cfRule>
  </conditionalFormatting>
  <conditionalFormatting sqref="C23:V23">
    <cfRule type="cellIs" dxfId="164" priority="12" operator="equal">
      <formula>0</formula>
    </cfRule>
  </conditionalFormatting>
  <conditionalFormatting sqref="I1">
    <cfRule type="cellIs" dxfId="163" priority="11" operator="lessThan">
      <formula>5</formula>
    </cfRule>
  </conditionalFormatting>
  <conditionalFormatting sqref="C21:V21">
    <cfRule type="cellIs" dxfId="162" priority="8" operator="equal">
      <formula>0</formula>
    </cfRule>
  </conditionalFormatting>
  <conditionalFormatting sqref="B66:U66">
    <cfRule type="cellIs" dxfId="161" priority="6" operator="equal">
      <formula>"UNDER"</formula>
    </cfRule>
    <cfRule type="cellIs" dxfId="160" priority="7" operator="equal">
      <formula>"OVER"</formula>
    </cfRule>
  </conditionalFormatting>
  <conditionalFormatting sqref="I2">
    <cfRule type="cellIs" dxfId="159" priority="5" operator="greaterThan">
      <formula>5000.1</formula>
    </cfRule>
  </conditionalFormatting>
  <conditionalFormatting sqref="I3">
    <cfRule type="cellIs" dxfId="158" priority="4" operator="greaterThan">
      <formula>4.1</formula>
    </cfRule>
  </conditionalFormatting>
  <conditionalFormatting sqref="J31:J50">
    <cfRule type="cellIs" dxfId="157" priority="3" operator="greaterThan">
      <formula>$J$51</formula>
    </cfRule>
  </conditionalFormatting>
  <conditionalFormatting sqref="L3">
    <cfRule type="cellIs" dxfId="156" priority="1" operator="lessThan">
      <formula>30</formula>
    </cfRule>
    <cfRule type="cellIs" dxfId="155"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 xml:space="preserve">PAN-014739 </v>
      </c>
      <c r="D1" s="140"/>
      <c r="E1" s="93" t="s">
        <v>45</v>
      </c>
      <c r="F1" s="39">
        <f>'Field data and Waste 1'!F1</f>
        <v>49.5</v>
      </c>
      <c r="G1" s="119" t="s">
        <v>43</v>
      </c>
      <c r="H1" s="120"/>
      <c r="I1" s="96"/>
      <c r="J1" s="118" t="s">
        <v>154</v>
      </c>
      <c r="K1" s="118"/>
      <c r="L1" s="96"/>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EPR/FB3302MM</v>
      </c>
      <c r="D2" s="142"/>
      <c r="E2" s="93" t="s">
        <v>109</v>
      </c>
      <c r="F2" s="96"/>
      <c r="G2" s="137" t="s">
        <v>110</v>
      </c>
      <c r="H2" s="138"/>
      <c r="I2" s="96"/>
      <c r="J2" s="118" t="s">
        <v>155</v>
      </c>
      <c r="K2" s="118"/>
      <c r="L2" s="96"/>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RL Waste</v>
      </c>
      <c r="D3" s="142"/>
      <c r="E3" s="93" t="s">
        <v>108</v>
      </c>
      <c r="F3" s="31"/>
      <c r="G3" s="119" t="s">
        <v>111</v>
      </c>
      <c r="H3" s="120"/>
      <c r="I3" s="96"/>
      <c r="J3" s="119" t="s">
        <v>156</v>
      </c>
      <c r="K3" s="120"/>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Tyn Newydd morfa, ll48 6bq</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Ethan Banfield</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f>'Field data and Waste 1'!C8</f>
        <v>547</v>
      </c>
      <c r="D8" s="60">
        <f>'Field data and Waste 1'!D8</f>
        <v>349</v>
      </c>
      <c r="E8" s="60">
        <f>'Field data and Waste 1'!E8</f>
        <v>7832</v>
      </c>
      <c r="F8" s="60">
        <f>'Field data and Waste 1'!F8</f>
        <v>4827</v>
      </c>
      <c r="G8" s="60">
        <f>'Field data and Waste 1'!G8</f>
        <v>9448</v>
      </c>
      <c r="H8" s="60">
        <f>'Field data and Waste 1'!H8</f>
        <v>8358</v>
      </c>
      <c r="I8" s="60">
        <f>'Field data and Waste 1'!I8</f>
        <v>7550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5.3</v>
      </c>
      <c r="D10" s="60">
        <f>'Field data and Waste 1'!D10</f>
        <v>5.3</v>
      </c>
      <c r="E10" s="60">
        <f>'Field data and Waste 1'!E10</f>
        <v>5.7</v>
      </c>
      <c r="F10" s="60">
        <f>'Field data and Waste 1'!F10</f>
        <v>5.6</v>
      </c>
      <c r="G10" s="60">
        <f>'Field data and Waste 1'!G10</f>
        <v>5.8</v>
      </c>
      <c r="H10" s="60">
        <f>'Field data and Waste 1'!H10</f>
        <v>5.8</v>
      </c>
      <c r="I10" s="60">
        <f>'Field data and Waste 1'!I10</f>
        <v>5.3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4</v>
      </c>
      <c r="D11" s="60">
        <f>'Field data and Waste 1'!D11</f>
        <v>4</v>
      </c>
      <c r="E11" s="60">
        <f>'Field data and Waste 1'!E11</f>
        <v>4</v>
      </c>
      <c r="F11" s="60">
        <f>'Field data and Waste 1'!F11</f>
        <v>3</v>
      </c>
      <c r="G11" s="60">
        <f>'Field data and Waste 1'!G11</f>
        <v>4</v>
      </c>
      <c r="H11" s="60">
        <f>'Field data and Waste 1'!H11</f>
        <v>4</v>
      </c>
      <c r="I11" s="60">
        <f>'Field data and Waste 1'!I11</f>
        <v>2</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1</v>
      </c>
      <c r="D12" s="60">
        <f>'Field data and Waste 1'!D12</f>
        <v>0</v>
      </c>
      <c r="E12" s="60">
        <f>'Field data and Waste 1'!E12</f>
        <v>0</v>
      </c>
      <c r="F12" s="60">
        <f>'Field data and Waste 1'!F12</f>
        <v>0</v>
      </c>
      <c r="G12" s="60">
        <f>'Field data and Waste 1'!G12</f>
        <v>1</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2</v>
      </c>
      <c r="D13" s="60">
        <f>'Field data and Waste 1'!D13</f>
        <v>2</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45</v>
      </c>
      <c r="D15" s="60">
        <f>'Field data and Waste 1'!D15</f>
        <v>45</v>
      </c>
      <c r="E15" s="60">
        <f>'Field data and Waste 1'!E15</f>
        <v>45</v>
      </c>
      <c r="F15" s="60">
        <f>'Field data and Waste 1'!F15</f>
        <v>45</v>
      </c>
      <c r="G15" s="60">
        <f>'Field data and Waste 1'!G15</f>
        <v>45</v>
      </c>
      <c r="H15" s="60">
        <f>'Field data and Waste 1'!H15</f>
        <v>45</v>
      </c>
      <c r="I15" s="60">
        <f>'Field data and Waste 1'!I15</f>
        <v>45</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-76.5</v>
      </c>
      <c r="D19" s="16">
        <f t="shared" ref="D19:V19" si="1">D18-D17</f>
        <v>-76.5</v>
      </c>
      <c r="E19" s="16">
        <f t="shared" si="1"/>
        <v>-76.5</v>
      </c>
      <c r="F19" s="16">
        <f t="shared" si="1"/>
        <v>-76.5</v>
      </c>
      <c r="G19" s="16">
        <f t="shared" si="1"/>
        <v>-76.5</v>
      </c>
      <c r="H19" s="16">
        <f t="shared" si="1"/>
        <v>-76.5</v>
      </c>
      <c r="I19" s="16">
        <f t="shared" si="1"/>
        <v>-76.5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(VLOOKUP(D$14,$AI2:$AK26,3,FALSE))*D$15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-270</v>
      </c>
      <c r="D23" s="16">
        <f t="shared" ref="D23:V23" si="3">D22-D21</f>
        <v>-270</v>
      </c>
      <c r="E23" s="16">
        <f t="shared" si="3"/>
        <v>-270</v>
      </c>
      <c r="F23" s="16">
        <f t="shared" si="3"/>
        <v>-270</v>
      </c>
      <c r="G23" s="16">
        <f t="shared" si="3"/>
        <v>-270</v>
      </c>
      <c r="H23" s="16">
        <f t="shared" si="3"/>
        <v>-270</v>
      </c>
      <c r="I23" s="16">
        <f t="shared" si="3"/>
        <v>-270</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7832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4827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9448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8358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7550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3">D8</f>
        <v>349</v>
      </c>
      <c r="D57" s="8">
        <f t="shared" si="13"/>
        <v>7832</v>
      </c>
      <c r="E57" s="8">
        <f t="shared" si="13"/>
        <v>4827</v>
      </c>
      <c r="F57" s="8">
        <f t="shared" si="13"/>
        <v>9448</v>
      </c>
      <c r="G57" s="8">
        <f t="shared" si="13"/>
        <v>8358</v>
      </c>
      <c r="H57" s="8">
        <f t="shared" si="13"/>
        <v>7550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133</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5.3</v>
      </c>
      <c r="C60" s="76">
        <f t="shared" ref="C60:U60" si="14">D10</f>
        <v>5.3</v>
      </c>
      <c r="D60" s="76">
        <f t="shared" si="14"/>
        <v>5.7</v>
      </c>
      <c r="E60" s="76">
        <f t="shared" si="14"/>
        <v>5.6</v>
      </c>
      <c r="F60" s="76">
        <f t="shared" si="14"/>
        <v>5.8</v>
      </c>
      <c r="G60" s="76">
        <f t="shared" si="14"/>
        <v>5.8</v>
      </c>
      <c r="H60" s="76">
        <f t="shared" si="14"/>
        <v>5.3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158</v>
      </c>
      <c r="B64" s="77">
        <f>(B59-B60)*B61</f>
        <v>5.4000000000000021</v>
      </c>
      <c r="C64" s="77">
        <f t="shared" ref="C64:U64" si="17">(C59-C60)*C61</f>
        <v>5.4000000000000021</v>
      </c>
      <c r="D64" s="77">
        <f t="shared" si="17"/>
        <v>3</v>
      </c>
      <c r="E64" s="77">
        <f t="shared" si="17"/>
        <v>3.6000000000000032</v>
      </c>
      <c r="F64" s="77">
        <f t="shared" si="17"/>
        <v>2.4000000000000021</v>
      </c>
      <c r="G64" s="77">
        <f t="shared" si="17"/>
        <v>2.4000000000000021</v>
      </c>
      <c r="H64" s="77">
        <f t="shared" si="17"/>
        <v>5.4000000000000021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159</v>
      </c>
      <c r="B65" s="77">
        <f>B63-B64</f>
        <v>-5.4000000000000021</v>
      </c>
      <c r="C65" s="77">
        <f t="shared" ref="C65:U65" si="18">C63-C64</f>
        <v>-5.4000000000000021</v>
      </c>
      <c r="D65" s="77">
        <f t="shared" si="18"/>
        <v>-3</v>
      </c>
      <c r="E65" s="77">
        <f t="shared" si="18"/>
        <v>-3.6000000000000032</v>
      </c>
      <c r="F65" s="77">
        <f t="shared" si="18"/>
        <v>-2.4000000000000021</v>
      </c>
      <c r="G65" s="77">
        <f t="shared" si="18"/>
        <v>-2.4000000000000021</v>
      </c>
      <c r="H65" s="77">
        <f t="shared" si="18"/>
        <v>-5.4000000000000021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2xMp4uQoQViWrxglECPSHPcPMAIYwSFeD7gr02W6fbeK22Y8TI0KUkEd1h7UaR/p23e1WOe1xAX8XXXVy/JdKA==" saltValue="0u/gJRqoP1syOrVAkf1Cz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54" priority="32" operator="equal">
      <formula>"DECREASE"</formula>
    </cfRule>
    <cfRule type="cellIs" dxfId="153" priority="33" operator="equal">
      <formula>"INCREASE"</formula>
    </cfRule>
  </conditionalFormatting>
  <conditionalFormatting sqref="B31:B50 B62:U66">
    <cfRule type="cellIs" dxfId="152" priority="31" operator="greaterThan">
      <formula>$B$51</formula>
    </cfRule>
  </conditionalFormatting>
  <conditionalFormatting sqref="C31:C50">
    <cfRule type="cellIs" dxfId="151" priority="30" operator="greaterThan">
      <formula>$C$51</formula>
    </cfRule>
  </conditionalFormatting>
  <conditionalFormatting sqref="C18:V18">
    <cfRule type="cellIs" dxfId="150" priority="29" operator="equal">
      <formula>0</formula>
    </cfRule>
  </conditionalFormatting>
  <conditionalFormatting sqref="C17:V17">
    <cfRule type="cellIs" dxfId="149" priority="28" operator="equal">
      <formula>0</formula>
    </cfRule>
  </conditionalFormatting>
  <conditionalFormatting sqref="C19:V19">
    <cfRule type="cellIs" dxfId="148" priority="27" operator="equal">
      <formula>0</formula>
    </cfRule>
  </conditionalFormatting>
  <conditionalFormatting sqref="G31:G50">
    <cfRule type="cellIs" dxfId="147" priority="26" operator="greaterThan">
      <formula>$G$51</formula>
    </cfRule>
  </conditionalFormatting>
  <conditionalFormatting sqref="H31:H50">
    <cfRule type="cellIs" dxfId="146" priority="25" operator="greaterThan">
      <formula>$H$51</formula>
    </cfRule>
  </conditionalFormatting>
  <conditionalFormatting sqref="I31:I50">
    <cfRule type="cellIs" dxfId="145" priority="24" operator="greaterThan">
      <formula>$I$51</formula>
    </cfRule>
  </conditionalFormatting>
  <conditionalFormatting sqref="K31:K50">
    <cfRule type="cellIs" dxfId="144" priority="23" operator="greaterThan">
      <formula>$K$51</formula>
    </cfRule>
  </conditionalFormatting>
  <conditionalFormatting sqref="L31:L50">
    <cfRule type="cellIs" dxfId="143" priority="22" operator="greaterThan">
      <formula>$L$51</formula>
    </cfRule>
  </conditionalFormatting>
  <conditionalFormatting sqref="M31:M50">
    <cfRule type="cellIs" dxfId="142" priority="21" operator="greaterThan">
      <formula>$M$51</formula>
    </cfRule>
  </conditionalFormatting>
  <conditionalFormatting sqref="P31:P50">
    <cfRule type="cellIs" dxfId="141" priority="20" operator="greaterThan">
      <formula>$P$51</formula>
    </cfRule>
  </conditionalFormatting>
  <conditionalFormatting sqref="R31:R50">
    <cfRule type="cellIs" dxfId="140" priority="19" operator="greaterThan">
      <formula>$R$51</formula>
    </cfRule>
  </conditionalFormatting>
  <conditionalFormatting sqref="S31:S50">
    <cfRule type="cellIs" dxfId="139" priority="18" operator="greaterThan">
      <formula>$S$51</formula>
    </cfRule>
  </conditionalFormatting>
  <conditionalFormatting sqref="T31:T50">
    <cfRule type="cellIs" dxfId="138" priority="17" operator="greaterThan">
      <formula>$T$51</formula>
    </cfRule>
  </conditionalFormatting>
  <conditionalFormatting sqref="U31:U50">
    <cfRule type="cellIs" dxfId="137" priority="16" operator="greaterThan">
      <formula>$U$51</formula>
    </cfRule>
  </conditionalFormatting>
  <conditionalFormatting sqref="C22:V22">
    <cfRule type="cellIs" dxfId="136" priority="15" operator="equal">
      <formula>0</formula>
    </cfRule>
  </conditionalFormatting>
  <conditionalFormatting sqref="C24:V24">
    <cfRule type="cellIs" dxfId="135" priority="13" operator="equal">
      <formula>"DECREASE"</formula>
    </cfRule>
    <cfRule type="cellIs" dxfId="134" priority="14" operator="equal">
      <formula>"INCREASE"</formula>
    </cfRule>
  </conditionalFormatting>
  <conditionalFormatting sqref="C23:V23">
    <cfRule type="cellIs" dxfId="133" priority="12" operator="equal">
      <formula>0</formula>
    </cfRule>
  </conditionalFormatting>
  <conditionalFormatting sqref="I1">
    <cfRule type="cellIs" dxfId="132" priority="11" operator="lessThan">
      <formula>5</formula>
    </cfRule>
  </conditionalFormatting>
  <conditionalFormatting sqref="C21:V21">
    <cfRule type="cellIs" dxfId="131" priority="8" operator="equal">
      <formula>0</formula>
    </cfRule>
  </conditionalFormatting>
  <conditionalFormatting sqref="B66:U66">
    <cfRule type="cellIs" dxfId="130" priority="6" operator="equal">
      <formula>"UNDER"</formula>
    </cfRule>
    <cfRule type="cellIs" dxfId="129" priority="7" operator="equal">
      <formula>"OVER"</formula>
    </cfRule>
  </conditionalFormatting>
  <conditionalFormatting sqref="I2">
    <cfRule type="cellIs" dxfId="128" priority="5" operator="greaterThan">
      <formula>5000.1</formula>
    </cfRule>
  </conditionalFormatting>
  <conditionalFormatting sqref="I3">
    <cfRule type="cellIs" dxfId="127" priority="4" operator="greaterThan">
      <formula>4.1</formula>
    </cfRule>
  </conditionalFormatting>
  <conditionalFormatting sqref="J31:J50">
    <cfRule type="cellIs" dxfId="126" priority="3" operator="greaterThan">
      <formula>$J$51</formula>
    </cfRule>
  </conditionalFormatting>
  <conditionalFormatting sqref="L3">
    <cfRule type="cellIs" dxfId="125" priority="1" operator="lessThan">
      <formula>30</formula>
    </cfRule>
    <cfRule type="cellIs" dxfId="124"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 xml:space="preserve">PAN-014739 </v>
      </c>
      <c r="D1" s="140"/>
      <c r="E1" s="93" t="s">
        <v>45</v>
      </c>
      <c r="F1" s="39">
        <f>'Field data and Waste 1'!F1</f>
        <v>49.5</v>
      </c>
      <c r="G1" s="119" t="s">
        <v>43</v>
      </c>
      <c r="H1" s="120"/>
      <c r="I1" s="96"/>
      <c r="J1" s="118" t="s">
        <v>154</v>
      </c>
      <c r="K1" s="118"/>
      <c r="L1" s="96"/>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EPR/FB3302MM</v>
      </c>
      <c r="D2" s="142"/>
      <c r="E2" s="93" t="s">
        <v>109</v>
      </c>
      <c r="F2" s="96"/>
      <c r="G2" s="137" t="s">
        <v>110</v>
      </c>
      <c r="H2" s="138"/>
      <c r="I2" s="96"/>
      <c r="J2" s="118" t="s">
        <v>155</v>
      </c>
      <c r="K2" s="118"/>
      <c r="L2" s="96"/>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RL Waste</v>
      </c>
      <c r="D3" s="142"/>
      <c r="E3" s="93" t="s">
        <v>108</v>
      </c>
      <c r="F3" s="31"/>
      <c r="G3" s="119" t="s">
        <v>111</v>
      </c>
      <c r="H3" s="120"/>
      <c r="I3" s="96"/>
      <c r="J3" s="119" t="s">
        <v>156</v>
      </c>
      <c r="K3" s="120"/>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Tyn Newydd morfa, ll48 6bq</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Ethan Banfield</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f>'Field data and Waste 1'!C8</f>
        <v>547</v>
      </c>
      <c r="D8" s="60">
        <f>'Field data and Waste 1'!D8</f>
        <v>349</v>
      </c>
      <c r="E8" s="60">
        <f>'Field data and Waste 1'!E8</f>
        <v>7832</v>
      </c>
      <c r="F8" s="60">
        <f>'Field data and Waste 1'!F8</f>
        <v>4827</v>
      </c>
      <c r="G8" s="60">
        <f>'Field data and Waste 1'!G8</f>
        <v>9448</v>
      </c>
      <c r="H8" s="60">
        <f>'Field data and Waste 1'!H8</f>
        <v>8358</v>
      </c>
      <c r="I8" s="60">
        <f>'Field data and Waste 1'!I8</f>
        <v>7550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5.3</v>
      </c>
      <c r="D10" s="60">
        <f>'Field data and Waste 1'!D10</f>
        <v>5.3</v>
      </c>
      <c r="E10" s="60">
        <f>'Field data and Waste 1'!E10</f>
        <v>5.7</v>
      </c>
      <c r="F10" s="60">
        <f>'Field data and Waste 1'!F10</f>
        <v>5.6</v>
      </c>
      <c r="G10" s="60">
        <f>'Field data and Waste 1'!G10</f>
        <v>5.8</v>
      </c>
      <c r="H10" s="60">
        <f>'Field data and Waste 1'!H10</f>
        <v>5.8</v>
      </c>
      <c r="I10" s="60">
        <f>'Field data and Waste 1'!I10</f>
        <v>5.3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4</v>
      </c>
      <c r="D11" s="60">
        <f>'Field data and Waste 1'!D11</f>
        <v>4</v>
      </c>
      <c r="E11" s="60">
        <f>'Field data and Waste 1'!E11</f>
        <v>4</v>
      </c>
      <c r="F11" s="60">
        <f>'Field data and Waste 1'!F11</f>
        <v>3</v>
      </c>
      <c r="G11" s="60">
        <f>'Field data and Waste 1'!G11</f>
        <v>4</v>
      </c>
      <c r="H11" s="60">
        <f>'Field data and Waste 1'!H11</f>
        <v>4</v>
      </c>
      <c r="I11" s="60">
        <f>'Field data and Waste 1'!I11</f>
        <v>2</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1</v>
      </c>
      <c r="D12" s="60">
        <f>'Field data and Waste 1'!D12</f>
        <v>0</v>
      </c>
      <c r="E12" s="60">
        <f>'Field data and Waste 1'!E12</f>
        <v>0</v>
      </c>
      <c r="F12" s="60">
        <f>'Field data and Waste 1'!F12</f>
        <v>0</v>
      </c>
      <c r="G12" s="60">
        <f>'Field data and Waste 1'!G12</f>
        <v>1</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2</v>
      </c>
      <c r="D13" s="60">
        <f>'Field data and Waste 1'!D13</f>
        <v>2</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45</v>
      </c>
      <c r="D15" s="60">
        <f>'Field data and Waste 1'!D15</f>
        <v>45</v>
      </c>
      <c r="E15" s="60">
        <f>'Field data and Waste 1'!E15</f>
        <v>45</v>
      </c>
      <c r="F15" s="60">
        <f>'Field data and Waste 1'!F15</f>
        <v>45</v>
      </c>
      <c r="G15" s="60">
        <f>'Field data and Waste 1'!G15</f>
        <v>45</v>
      </c>
      <c r="H15" s="60">
        <f>'Field data and Waste 1'!H15</f>
        <v>45</v>
      </c>
      <c r="I15" s="60">
        <f>'Field data and Waste 1'!I15</f>
        <v>45</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-76.5</v>
      </c>
      <c r="D19" s="16">
        <f t="shared" ref="D19:V19" si="1">D18-D17</f>
        <v>-76.5</v>
      </c>
      <c r="E19" s="16">
        <f t="shared" si="1"/>
        <v>-76.5</v>
      </c>
      <c r="F19" s="16">
        <f t="shared" si="1"/>
        <v>-76.5</v>
      </c>
      <c r="G19" s="16">
        <f t="shared" si="1"/>
        <v>-76.5</v>
      </c>
      <c r="H19" s="16">
        <f t="shared" si="1"/>
        <v>-76.5</v>
      </c>
      <c r="I19" s="16">
        <f t="shared" si="1"/>
        <v>-76.5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(VLOOKUP(D$14,$AI2:$AK26,3,FALSE))*D$15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-270</v>
      </c>
      <c r="D23" s="16">
        <f t="shared" ref="D23:V23" si="3">D22-D21</f>
        <v>-270</v>
      </c>
      <c r="E23" s="16">
        <f t="shared" si="3"/>
        <v>-270</v>
      </c>
      <c r="F23" s="16">
        <f t="shared" si="3"/>
        <v>-270</v>
      </c>
      <c r="G23" s="16">
        <f t="shared" si="3"/>
        <v>-270</v>
      </c>
      <c r="H23" s="16">
        <f t="shared" si="3"/>
        <v>-270</v>
      </c>
      <c r="I23" s="16">
        <f t="shared" si="3"/>
        <v>-270</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7832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4827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9448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8358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7550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3">D8</f>
        <v>349</v>
      </c>
      <c r="D57" s="8">
        <f t="shared" si="13"/>
        <v>7832</v>
      </c>
      <c r="E57" s="8">
        <f t="shared" si="13"/>
        <v>4827</v>
      </c>
      <c r="F57" s="8">
        <f t="shared" si="13"/>
        <v>9448</v>
      </c>
      <c r="G57" s="8">
        <f t="shared" si="13"/>
        <v>8358</v>
      </c>
      <c r="H57" s="8">
        <f t="shared" si="13"/>
        <v>7550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133</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5.3</v>
      </c>
      <c r="C60" s="76">
        <f t="shared" ref="C60:U60" si="14">D10</f>
        <v>5.3</v>
      </c>
      <c r="D60" s="76">
        <f t="shared" si="14"/>
        <v>5.7</v>
      </c>
      <c r="E60" s="76">
        <f t="shared" si="14"/>
        <v>5.6</v>
      </c>
      <c r="F60" s="76">
        <f t="shared" si="14"/>
        <v>5.8</v>
      </c>
      <c r="G60" s="76">
        <f t="shared" si="14"/>
        <v>5.8</v>
      </c>
      <c r="H60" s="76">
        <f t="shared" si="14"/>
        <v>5.3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158</v>
      </c>
      <c r="B64" s="77">
        <f>(B59-B60)*B61</f>
        <v>5.4000000000000021</v>
      </c>
      <c r="C64" s="77">
        <f t="shared" ref="C64:U64" si="17">(C59-C60)*C61</f>
        <v>5.4000000000000021</v>
      </c>
      <c r="D64" s="77">
        <f t="shared" si="17"/>
        <v>3</v>
      </c>
      <c r="E64" s="77">
        <f t="shared" si="17"/>
        <v>3.6000000000000032</v>
      </c>
      <c r="F64" s="77">
        <f t="shared" si="17"/>
        <v>2.4000000000000021</v>
      </c>
      <c r="G64" s="77">
        <f t="shared" si="17"/>
        <v>2.4000000000000021</v>
      </c>
      <c r="H64" s="77">
        <f t="shared" si="17"/>
        <v>5.4000000000000021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159</v>
      </c>
      <c r="B65" s="77">
        <f>B63-B64</f>
        <v>-5.4000000000000021</v>
      </c>
      <c r="C65" s="77">
        <f t="shared" ref="C65:U65" si="18">C63-C64</f>
        <v>-5.4000000000000021</v>
      </c>
      <c r="D65" s="77">
        <f t="shared" si="18"/>
        <v>-3</v>
      </c>
      <c r="E65" s="77">
        <f t="shared" si="18"/>
        <v>-3.6000000000000032</v>
      </c>
      <c r="F65" s="77">
        <f t="shared" si="18"/>
        <v>-2.4000000000000021</v>
      </c>
      <c r="G65" s="77">
        <f t="shared" si="18"/>
        <v>-2.4000000000000021</v>
      </c>
      <c r="H65" s="77">
        <f t="shared" si="18"/>
        <v>-5.4000000000000021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M4LwCpBSPlezLU0vycxFogA/YoB7JjsFLsyFcZPcJMQ4vC+1iZSs4WGIasPL3Z/8lHd/zQkOWSXFW/cesjGgQ==" saltValue="dN6h+yVJqf/8pik4FJ6Gx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3" priority="32" operator="equal">
      <formula>"DECREASE"</formula>
    </cfRule>
    <cfRule type="cellIs" dxfId="122" priority="33" operator="equal">
      <formula>"INCREASE"</formula>
    </cfRule>
  </conditionalFormatting>
  <conditionalFormatting sqref="B31:B50 B62:U66">
    <cfRule type="cellIs" dxfId="121" priority="31" operator="greaterThan">
      <formula>$B$51</formula>
    </cfRule>
  </conditionalFormatting>
  <conditionalFormatting sqref="C31:C50">
    <cfRule type="cellIs" dxfId="120" priority="30" operator="greaterThan">
      <formula>$C$51</formula>
    </cfRule>
  </conditionalFormatting>
  <conditionalFormatting sqref="C18:V18">
    <cfRule type="cellIs" dxfId="119" priority="29" operator="equal">
      <formula>0</formula>
    </cfRule>
  </conditionalFormatting>
  <conditionalFormatting sqref="C17:V17">
    <cfRule type="cellIs" dxfId="118" priority="28" operator="equal">
      <formula>0</formula>
    </cfRule>
  </conditionalFormatting>
  <conditionalFormatting sqref="C19:V19">
    <cfRule type="cellIs" dxfId="117" priority="27" operator="equal">
      <formula>0</formula>
    </cfRule>
  </conditionalFormatting>
  <conditionalFormatting sqref="G31:G50">
    <cfRule type="cellIs" dxfId="116" priority="26" operator="greaterThan">
      <formula>$G$51</formula>
    </cfRule>
  </conditionalFormatting>
  <conditionalFormatting sqref="H31:H50">
    <cfRule type="cellIs" dxfId="115" priority="25" operator="greaterThan">
      <formula>$H$51</formula>
    </cfRule>
  </conditionalFormatting>
  <conditionalFormatting sqref="I31:I50">
    <cfRule type="cellIs" dxfId="114" priority="24" operator="greaterThan">
      <formula>$I$51</formula>
    </cfRule>
  </conditionalFormatting>
  <conditionalFormatting sqref="K31:K50">
    <cfRule type="cellIs" dxfId="113" priority="23" operator="greaterThan">
      <formula>$K$51</formula>
    </cfRule>
  </conditionalFormatting>
  <conditionalFormatting sqref="L31:L50">
    <cfRule type="cellIs" dxfId="112" priority="22" operator="greaterThan">
      <formula>$L$51</formula>
    </cfRule>
  </conditionalFormatting>
  <conditionalFormatting sqref="M31:M50">
    <cfRule type="cellIs" dxfId="111" priority="21" operator="greaterThan">
      <formula>$M$51</formula>
    </cfRule>
  </conditionalFormatting>
  <conditionalFormatting sqref="P31:P50">
    <cfRule type="cellIs" dxfId="110" priority="20" operator="greaterThan">
      <formula>$P$51</formula>
    </cfRule>
  </conditionalFormatting>
  <conditionalFormatting sqref="R31:R50">
    <cfRule type="cellIs" dxfId="109" priority="19" operator="greaterThan">
      <formula>$R$51</formula>
    </cfRule>
  </conditionalFormatting>
  <conditionalFormatting sqref="S31:S50">
    <cfRule type="cellIs" dxfId="108" priority="18" operator="greaterThan">
      <formula>$S$51</formula>
    </cfRule>
  </conditionalFormatting>
  <conditionalFormatting sqref="T31:T50">
    <cfRule type="cellIs" dxfId="107" priority="17" operator="greaterThan">
      <formula>$T$51</formula>
    </cfRule>
  </conditionalFormatting>
  <conditionalFormatting sqref="U31:U50">
    <cfRule type="cellIs" dxfId="106" priority="16" operator="greaterThan">
      <formula>$U$51</formula>
    </cfRule>
  </conditionalFormatting>
  <conditionalFormatting sqref="C22:V22">
    <cfRule type="cellIs" dxfId="105" priority="15" operator="equal">
      <formula>0</formula>
    </cfRule>
  </conditionalFormatting>
  <conditionalFormatting sqref="C24:V24">
    <cfRule type="cellIs" dxfId="104" priority="13" operator="equal">
      <formula>"DECREASE"</formula>
    </cfRule>
    <cfRule type="cellIs" dxfId="103" priority="14" operator="equal">
      <formula>"INCREASE"</formula>
    </cfRule>
  </conditionalFormatting>
  <conditionalFormatting sqref="C23:V23">
    <cfRule type="cellIs" dxfId="102" priority="12" operator="equal">
      <formula>0</formula>
    </cfRule>
  </conditionalFormatting>
  <conditionalFormatting sqref="I1">
    <cfRule type="cellIs" dxfId="101" priority="11" operator="lessThan">
      <formula>5</formula>
    </cfRule>
  </conditionalFormatting>
  <conditionalFormatting sqref="C21:V21">
    <cfRule type="cellIs" dxfId="100" priority="8" operator="equal">
      <formula>0</formula>
    </cfRule>
  </conditionalFormatting>
  <conditionalFormatting sqref="B66:U66">
    <cfRule type="cellIs" dxfId="99" priority="6" operator="equal">
      <formula>"UNDER"</formula>
    </cfRule>
    <cfRule type="cellIs" dxfId="98" priority="7" operator="equal">
      <formula>"OVER"</formula>
    </cfRule>
  </conditionalFormatting>
  <conditionalFormatting sqref="I2">
    <cfRule type="cellIs" dxfId="97" priority="5" operator="greaterThan">
      <formula>5000.1</formula>
    </cfRule>
  </conditionalFormatting>
  <conditionalFormatting sqref="I3">
    <cfRule type="cellIs" dxfId="96" priority="4" operator="greaterThan">
      <formula>4.1</formula>
    </cfRule>
  </conditionalFormatting>
  <conditionalFormatting sqref="J31:J50">
    <cfRule type="cellIs" dxfId="95" priority="3" operator="greaterThan">
      <formula>$J$51</formula>
    </cfRule>
  </conditionalFormatting>
  <conditionalFormatting sqref="L3">
    <cfRule type="cellIs" dxfId="94" priority="1" operator="lessThan">
      <formula>30</formula>
    </cfRule>
    <cfRule type="cellIs" dxfId="93"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 xml:space="preserve">PAN-014739 </v>
      </c>
      <c r="D1" s="140"/>
      <c r="E1" s="93" t="s">
        <v>45</v>
      </c>
      <c r="F1" s="39">
        <f>'Field data and Waste 1'!F1</f>
        <v>49.5</v>
      </c>
      <c r="G1" s="119" t="s">
        <v>43</v>
      </c>
      <c r="H1" s="120"/>
      <c r="I1" s="96"/>
      <c r="J1" s="118" t="s">
        <v>154</v>
      </c>
      <c r="K1" s="118"/>
      <c r="L1" s="96"/>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EPR/FB3302MM</v>
      </c>
      <c r="D2" s="142"/>
      <c r="E2" s="93" t="s">
        <v>109</v>
      </c>
      <c r="F2" s="96"/>
      <c r="G2" s="137" t="s">
        <v>110</v>
      </c>
      <c r="H2" s="138"/>
      <c r="I2" s="96"/>
      <c r="J2" s="118" t="s">
        <v>155</v>
      </c>
      <c r="K2" s="118"/>
      <c r="L2" s="96"/>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RL Waste</v>
      </c>
      <c r="D3" s="142"/>
      <c r="E3" s="93" t="s">
        <v>108</v>
      </c>
      <c r="F3" s="31"/>
      <c r="G3" s="119" t="s">
        <v>111</v>
      </c>
      <c r="H3" s="120"/>
      <c r="I3" s="96"/>
      <c r="J3" s="119" t="s">
        <v>156</v>
      </c>
      <c r="K3" s="120"/>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Tyn Newydd morfa, ll48 6bq</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Ethan Banfield</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f>'Field data and Waste 1'!C8</f>
        <v>547</v>
      </c>
      <c r="D8" s="60">
        <f>'Field data and Waste 1'!D8</f>
        <v>349</v>
      </c>
      <c r="E8" s="60">
        <f>'Field data and Waste 1'!E8</f>
        <v>7832</v>
      </c>
      <c r="F8" s="60">
        <f>'Field data and Waste 1'!F8</f>
        <v>4827</v>
      </c>
      <c r="G8" s="60">
        <f>'Field data and Waste 1'!G8</f>
        <v>9448</v>
      </c>
      <c r="H8" s="60">
        <f>'Field data and Waste 1'!H8</f>
        <v>8358</v>
      </c>
      <c r="I8" s="60">
        <f>'Field data and Waste 1'!I8</f>
        <v>7550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5.3</v>
      </c>
      <c r="D10" s="60">
        <f>'Field data and Waste 1'!D10</f>
        <v>5.3</v>
      </c>
      <c r="E10" s="60">
        <f>'Field data and Waste 1'!E10</f>
        <v>5.7</v>
      </c>
      <c r="F10" s="60">
        <f>'Field data and Waste 1'!F10</f>
        <v>5.6</v>
      </c>
      <c r="G10" s="60">
        <f>'Field data and Waste 1'!G10</f>
        <v>5.8</v>
      </c>
      <c r="H10" s="60">
        <f>'Field data and Waste 1'!H10</f>
        <v>5.8</v>
      </c>
      <c r="I10" s="60">
        <f>'Field data and Waste 1'!I10</f>
        <v>5.3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4</v>
      </c>
      <c r="D11" s="60">
        <f>'Field data and Waste 1'!D11</f>
        <v>4</v>
      </c>
      <c r="E11" s="60">
        <f>'Field data and Waste 1'!E11</f>
        <v>4</v>
      </c>
      <c r="F11" s="60">
        <f>'Field data and Waste 1'!F11</f>
        <v>3</v>
      </c>
      <c r="G11" s="60">
        <f>'Field data and Waste 1'!G11</f>
        <v>4</v>
      </c>
      <c r="H11" s="60">
        <f>'Field data and Waste 1'!H11</f>
        <v>4</v>
      </c>
      <c r="I11" s="60">
        <f>'Field data and Waste 1'!I11</f>
        <v>2</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1</v>
      </c>
      <c r="D12" s="60">
        <f>'Field data and Waste 1'!D12</f>
        <v>0</v>
      </c>
      <c r="E12" s="60">
        <f>'Field data and Waste 1'!E12</f>
        <v>0</v>
      </c>
      <c r="F12" s="60">
        <f>'Field data and Waste 1'!F12</f>
        <v>0</v>
      </c>
      <c r="G12" s="60">
        <f>'Field data and Waste 1'!G12</f>
        <v>1</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2</v>
      </c>
      <c r="D13" s="60">
        <f>'Field data and Waste 1'!D13</f>
        <v>2</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45</v>
      </c>
      <c r="D15" s="60">
        <f>'Field data and Waste 1'!D15</f>
        <v>45</v>
      </c>
      <c r="E15" s="60">
        <f>'Field data and Waste 1'!E15</f>
        <v>45</v>
      </c>
      <c r="F15" s="60">
        <f>'Field data and Waste 1'!F15</f>
        <v>45</v>
      </c>
      <c r="G15" s="60">
        <f>'Field data and Waste 1'!G15</f>
        <v>45</v>
      </c>
      <c r="H15" s="60">
        <f>'Field data and Waste 1'!H15</f>
        <v>45</v>
      </c>
      <c r="I15" s="60">
        <f>'Field data and Waste 1'!I15</f>
        <v>45</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-76.5</v>
      </c>
      <c r="D19" s="16">
        <f t="shared" ref="D19:V19" si="1">D18-D17</f>
        <v>-76.5</v>
      </c>
      <c r="E19" s="16">
        <f t="shared" si="1"/>
        <v>-76.5</v>
      </c>
      <c r="F19" s="16">
        <f t="shared" si="1"/>
        <v>-76.5</v>
      </c>
      <c r="G19" s="16">
        <f t="shared" si="1"/>
        <v>-76.5</v>
      </c>
      <c r="H19" s="16">
        <f t="shared" si="1"/>
        <v>-76.5</v>
      </c>
      <c r="I19" s="16">
        <f t="shared" si="1"/>
        <v>-76.5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(VLOOKUP(D$14,$AI2:$AK26,3,FALSE))*D$15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-270</v>
      </c>
      <c r="D23" s="16">
        <f t="shared" ref="D23:V23" si="3">D22-D21</f>
        <v>-270</v>
      </c>
      <c r="E23" s="16">
        <f t="shared" si="3"/>
        <v>-270</v>
      </c>
      <c r="F23" s="16">
        <f t="shared" si="3"/>
        <v>-270</v>
      </c>
      <c r="G23" s="16">
        <f t="shared" si="3"/>
        <v>-270</v>
      </c>
      <c r="H23" s="16">
        <f t="shared" si="3"/>
        <v>-270</v>
      </c>
      <c r="I23" s="16">
        <f t="shared" si="3"/>
        <v>-270</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7832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4827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9448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8358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7550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3">D8</f>
        <v>349</v>
      </c>
      <c r="D57" s="8">
        <f t="shared" si="13"/>
        <v>7832</v>
      </c>
      <c r="E57" s="8">
        <f t="shared" si="13"/>
        <v>4827</v>
      </c>
      <c r="F57" s="8">
        <f t="shared" si="13"/>
        <v>9448</v>
      </c>
      <c r="G57" s="8">
        <f t="shared" si="13"/>
        <v>8358</v>
      </c>
      <c r="H57" s="8">
        <f t="shared" si="13"/>
        <v>7550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133</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5.3</v>
      </c>
      <c r="C60" s="76">
        <f t="shared" ref="C60:U60" si="14">D10</f>
        <v>5.3</v>
      </c>
      <c r="D60" s="76">
        <f t="shared" si="14"/>
        <v>5.7</v>
      </c>
      <c r="E60" s="76">
        <f t="shared" si="14"/>
        <v>5.6</v>
      </c>
      <c r="F60" s="76">
        <f t="shared" si="14"/>
        <v>5.8</v>
      </c>
      <c r="G60" s="76">
        <f t="shared" si="14"/>
        <v>5.8</v>
      </c>
      <c r="H60" s="76">
        <f t="shared" si="14"/>
        <v>5.3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158</v>
      </c>
      <c r="B64" s="77">
        <f>(B59-B60)*B61</f>
        <v>5.4000000000000021</v>
      </c>
      <c r="C64" s="77">
        <f t="shared" ref="C64:U64" si="17">(C59-C60)*C61</f>
        <v>5.4000000000000021</v>
      </c>
      <c r="D64" s="77">
        <f t="shared" si="17"/>
        <v>3</v>
      </c>
      <c r="E64" s="77">
        <f t="shared" si="17"/>
        <v>3.6000000000000032</v>
      </c>
      <c r="F64" s="77">
        <f t="shared" si="17"/>
        <v>2.4000000000000021</v>
      </c>
      <c r="G64" s="77">
        <f t="shared" si="17"/>
        <v>2.4000000000000021</v>
      </c>
      <c r="H64" s="77">
        <f t="shared" si="17"/>
        <v>5.4000000000000021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159</v>
      </c>
      <c r="B65" s="77">
        <f>B63-B64</f>
        <v>-5.4000000000000021</v>
      </c>
      <c r="C65" s="77">
        <f t="shared" ref="C65:U65" si="18">C63-C64</f>
        <v>-5.4000000000000021</v>
      </c>
      <c r="D65" s="77">
        <f t="shared" si="18"/>
        <v>-3</v>
      </c>
      <c r="E65" s="77">
        <f t="shared" si="18"/>
        <v>-3.6000000000000032</v>
      </c>
      <c r="F65" s="77">
        <f t="shared" si="18"/>
        <v>-2.4000000000000021</v>
      </c>
      <c r="G65" s="77">
        <f t="shared" si="18"/>
        <v>-2.4000000000000021</v>
      </c>
      <c r="H65" s="77">
        <f t="shared" si="18"/>
        <v>-5.4000000000000021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CZ9r19lIjKMjtElJ+pbFcHB4M7P16LVI5o2g9iHFPdfkDBki2ipXOKXSLXH35urGWW+tsdHsgbH9ZxuQHfu3GA==" saltValue="XTTIY4qO7xkiLOBi38MXY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92" priority="32" operator="equal">
      <formula>"DECREASE"</formula>
    </cfRule>
    <cfRule type="cellIs" dxfId="91" priority="33" operator="equal">
      <formula>"INCREASE"</formula>
    </cfRule>
  </conditionalFormatting>
  <conditionalFormatting sqref="B31:B50 B62:U66">
    <cfRule type="cellIs" dxfId="90" priority="31" operator="greaterThan">
      <formula>$B$51</formula>
    </cfRule>
  </conditionalFormatting>
  <conditionalFormatting sqref="C31:C50">
    <cfRule type="cellIs" dxfId="89" priority="30" operator="greaterThan">
      <formula>$C$51</formula>
    </cfRule>
  </conditionalFormatting>
  <conditionalFormatting sqref="C18:V18">
    <cfRule type="cellIs" dxfId="88" priority="29" operator="equal">
      <formula>0</formula>
    </cfRule>
  </conditionalFormatting>
  <conditionalFormatting sqref="C17:V17">
    <cfRule type="cellIs" dxfId="87" priority="28" operator="equal">
      <formula>0</formula>
    </cfRule>
  </conditionalFormatting>
  <conditionalFormatting sqref="C19:V19">
    <cfRule type="cellIs" dxfId="86" priority="27" operator="equal">
      <formula>0</formula>
    </cfRule>
  </conditionalFormatting>
  <conditionalFormatting sqref="G31:G50">
    <cfRule type="cellIs" dxfId="85" priority="26" operator="greaterThan">
      <formula>$G$51</formula>
    </cfRule>
  </conditionalFormatting>
  <conditionalFormatting sqref="H31:H50">
    <cfRule type="cellIs" dxfId="84" priority="25" operator="greaterThan">
      <formula>$H$51</formula>
    </cfRule>
  </conditionalFormatting>
  <conditionalFormatting sqref="I31:I50">
    <cfRule type="cellIs" dxfId="83" priority="24" operator="greaterThan">
      <formula>$I$51</formula>
    </cfRule>
  </conditionalFormatting>
  <conditionalFormatting sqref="K31:K50">
    <cfRule type="cellIs" dxfId="82" priority="23" operator="greaterThan">
      <formula>$K$51</formula>
    </cfRule>
  </conditionalFormatting>
  <conditionalFormatting sqref="L31:L50">
    <cfRule type="cellIs" dxfId="81" priority="22" operator="greaterThan">
      <formula>$L$51</formula>
    </cfRule>
  </conditionalFormatting>
  <conditionalFormatting sqref="M31:M50">
    <cfRule type="cellIs" dxfId="80" priority="21" operator="greaterThan">
      <formula>$M$51</formula>
    </cfRule>
  </conditionalFormatting>
  <conditionalFormatting sqref="P31:P50">
    <cfRule type="cellIs" dxfId="79" priority="20" operator="greaterThan">
      <formula>$P$51</formula>
    </cfRule>
  </conditionalFormatting>
  <conditionalFormatting sqref="R31:R50">
    <cfRule type="cellIs" dxfId="78" priority="19" operator="greaterThan">
      <formula>$R$51</formula>
    </cfRule>
  </conditionalFormatting>
  <conditionalFormatting sqref="S31:S50">
    <cfRule type="cellIs" dxfId="77" priority="18" operator="greaterThan">
      <formula>$S$51</formula>
    </cfRule>
  </conditionalFormatting>
  <conditionalFormatting sqref="T31:T50">
    <cfRule type="cellIs" dxfId="76" priority="17" operator="greaterThan">
      <formula>$T$51</formula>
    </cfRule>
  </conditionalFormatting>
  <conditionalFormatting sqref="U31:U50">
    <cfRule type="cellIs" dxfId="75" priority="16" operator="greaterThan">
      <formula>$U$51</formula>
    </cfRule>
  </conditionalFormatting>
  <conditionalFormatting sqref="C22:V22">
    <cfRule type="cellIs" dxfId="74" priority="15" operator="equal">
      <formula>0</formula>
    </cfRule>
  </conditionalFormatting>
  <conditionalFormatting sqref="C24:V24">
    <cfRule type="cellIs" dxfId="73" priority="13" operator="equal">
      <formula>"DECREASE"</formula>
    </cfRule>
    <cfRule type="cellIs" dxfId="72" priority="14" operator="equal">
      <formula>"INCREASE"</formula>
    </cfRule>
  </conditionalFormatting>
  <conditionalFormatting sqref="C23:V23">
    <cfRule type="cellIs" dxfId="71" priority="12" operator="equal">
      <formula>0</formula>
    </cfRule>
  </conditionalFormatting>
  <conditionalFormatting sqref="I1">
    <cfRule type="cellIs" dxfId="70" priority="11" operator="lessThan">
      <formula>5</formula>
    </cfRule>
  </conditionalFormatting>
  <conditionalFormatting sqref="C21:V21">
    <cfRule type="cellIs" dxfId="69" priority="8" operator="equal">
      <formula>0</formula>
    </cfRule>
  </conditionalFormatting>
  <conditionalFormatting sqref="B66:U66">
    <cfRule type="cellIs" dxfId="68" priority="6" operator="equal">
      <formula>"UNDER"</formula>
    </cfRule>
    <cfRule type="cellIs" dxfId="67" priority="7" operator="equal">
      <formula>"OVER"</formula>
    </cfRule>
  </conditionalFormatting>
  <conditionalFormatting sqref="I2">
    <cfRule type="cellIs" dxfId="66" priority="5" operator="greaterThan">
      <formula>5000.1</formula>
    </cfRule>
  </conditionalFormatting>
  <conditionalFormatting sqref="I3">
    <cfRule type="cellIs" dxfId="65" priority="4" operator="greaterThan">
      <formula>4.1</formula>
    </cfRule>
  </conditionalFormatting>
  <conditionalFormatting sqref="J31:J50">
    <cfRule type="cellIs" dxfId="64" priority="3" operator="greaterThan">
      <formula>$J$51</formula>
    </cfRule>
  </conditionalFormatting>
  <conditionalFormatting sqref="L3">
    <cfRule type="cellIs" dxfId="63" priority="1" operator="lessThan">
      <formula>30</formula>
    </cfRule>
    <cfRule type="cellIs" dxfId="62"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 xml:space="preserve">PAN-014739 </v>
      </c>
      <c r="D1" s="140"/>
      <c r="E1" s="93" t="s">
        <v>45</v>
      </c>
      <c r="F1" s="39">
        <f>'Field data and Waste 1'!F1</f>
        <v>49.5</v>
      </c>
      <c r="G1" s="119" t="s">
        <v>43</v>
      </c>
      <c r="H1" s="120"/>
      <c r="I1" s="96"/>
      <c r="J1" s="118" t="s">
        <v>154</v>
      </c>
      <c r="K1" s="118"/>
      <c r="L1" s="96"/>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EPR/FB3302MM</v>
      </c>
      <c r="D2" s="142"/>
      <c r="E2" s="93" t="s">
        <v>109</v>
      </c>
      <c r="F2" s="96"/>
      <c r="G2" s="137" t="s">
        <v>110</v>
      </c>
      <c r="H2" s="138"/>
      <c r="I2" s="96"/>
      <c r="J2" s="118" t="s">
        <v>155</v>
      </c>
      <c r="K2" s="118"/>
      <c r="L2" s="96"/>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RL Waste</v>
      </c>
      <c r="D3" s="142"/>
      <c r="E3" s="93" t="s">
        <v>108</v>
      </c>
      <c r="F3" s="31"/>
      <c r="G3" s="119" t="s">
        <v>111</v>
      </c>
      <c r="H3" s="120"/>
      <c r="I3" s="96"/>
      <c r="J3" s="119" t="s">
        <v>156</v>
      </c>
      <c r="K3" s="120"/>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Tyn Newydd morfa, ll48 6bq</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Ethan Banfield</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f>'Field data and Waste 1'!C8</f>
        <v>547</v>
      </c>
      <c r="D8" s="60">
        <f>'Field data and Waste 1'!D8</f>
        <v>349</v>
      </c>
      <c r="E8" s="60">
        <f>'Field data and Waste 1'!E8</f>
        <v>7832</v>
      </c>
      <c r="F8" s="60">
        <f>'Field data and Waste 1'!F8</f>
        <v>4827</v>
      </c>
      <c r="G8" s="60">
        <f>'Field data and Waste 1'!G8</f>
        <v>9448</v>
      </c>
      <c r="H8" s="60">
        <f>'Field data and Waste 1'!H8</f>
        <v>8358</v>
      </c>
      <c r="I8" s="60">
        <f>'Field data and Waste 1'!I8</f>
        <v>7550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5.3</v>
      </c>
      <c r="D10" s="60">
        <f>'Field data and Waste 1'!D10</f>
        <v>5.3</v>
      </c>
      <c r="E10" s="60">
        <f>'Field data and Waste 1'!E10</f>
        <v>5.7</v>
      </c>
      <c r="F10" s="60">
        <f>'Field data and Waste 1'!F10</f>
        <v>5.6</v>
      </c>
      <c r="G10" s="60">
        <f>'Field data and Waste 1'!G10</f>
        <v>5.8</v>
      </c>
      <c r="H10" s="60">
        <f>'Field data and Waste 1'!H10</f>
        <v>5.8</v>
      </c>
      <c r="I10" s="60">
        <f>'Field data and Waste 1'!I10</f>
        <v>5.3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4</v>
      </c>
      <c r="D11" s="60">
        <f>'Field data and Waste 1'!D11</f>
        <v>4</v>
      </c>
      <c r="E11" s="60">
        <f>'Field data and Waste 1'!E11</f>
        <v>4</v>
      </c>
      <c r="F11" s="60">
        <f>'Field data and Waste 1'!F11</f>
        <v>3</v>
      </c>
      <c r="G11" s="60">
        <f>'Field data and Waste 1'!G11</f>
        <v>4</v>
      </c>
      <c r="H11" s="60">
        <f>'Field data and Waste 1'!H11</f>
        <v>4</v>
      </c>
      <c r="I11" s="60">
        <f>'Field data and Waste 1'!I11</f>
        <v>2</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1</v>
      </c>
      <c r="D12" s="60">
        <f>'Field data and Waste 1'!D12</f>
        <v>0</v>
      </c>
      <c r="E12" s="60">
        <f>'Field data and Waste 1'!E12</f>
        <v>0</v>
      </c>
      <c r="F12" s="60">
        <f>'Field data and Waste 1'!F12</f>
        <v>0</v>
      </c>
      <c r="G12" s="60">
        <f>'Field data and Waste 1'!G12</f>
        <v>1</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2</v>
      </c>
      <c r="D13" s="60">
        <f>'Field data and Waste 1'!D13</f>
        <v>2</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45</v>
      </c>
      <c r="D15" s="60">
        <f>'Field data and Waste 1'!D15</f>
        <v>45</v>
      </c>
      <c r="E15" s="60">
        <f>'Field data and Waste 1'!E15</f>
        <v>45</v>
      </c>
      <c r="F15" s="60">
        <f>'Field data and Waste 1'!F15</f>
        <v>45</v>
      </c>
      <c r="G15" s="60">
        <f>'Field data and Waste 1'!G15</f>
        <v>45</v>
      </c>
      <c r="H15" s="60">
        <f>'Field data and Waste 1'!H15</f>
        <v>45</v>
      </c>
      <c r="I15" s="60">
        <f>'Field data and Waste 1'!I15</f>
        <v>45</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-76.5</v>
      </c>
      <c r="D19" s="16">
        <f t="shared" ref="D19:V19" si="1">D18-D17</f>
        <v>-76.5</v>
      </c>
      <c r="E19" s="16">
        <f t="shared" si="1"/>
        <v>-76.5</v>
      </c>
      <c r="F19" s="16">
        <f t="shared" si="1"/>
        <v>-76.5</v>
      </c>
      <c r="G19" s="16">
        <f t="shared" si="1"/>
        <v>-76.5</v>
      </c>
      <c r="H19" s="16">
        <f t="shared" si="1"/>
        <v>-76.5</v>
      </c>
      <c r="I19" s="16">
        <f t="shared" si="1"/>
        <v>-76.5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(VLOOKUP(D$14,$AI2:$AK26,3,FALSE))*D$15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-270</v>
      </c>
      <c r="D23" s="16">
        <f t="shared" ref="D23:V23" si="3">D22-D21</f>
        <v>-270</v>
      </c>
      <c r="E23" s="16">
        <f t="shared" si="3"/>
        <v>-270</v>
      </c>
      <c r="F23" s="16">
        <f t="shared" si="3"/>
        <v>-270</v>
      </c>
      <c r="G23" s="16">
        <f t="shared" si="3"/>
        <v>-270</v>
      </c>
      <c r="H23" s="16">
        <f t="shared" si="3"/>
        <v>-270</v>
      </c>
      <c r="I23" s="16">
        <f t="shared" si="3"/>
        <v>-270</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7832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4827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9448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8358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7550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3">D8</f>
        <v>349</v>
      </c>
      <c r="D57" s="8">
        <f t="shared" si="13"/>
        <v>7832</v>
      </c>
      <c r="E57" s="8">
        <f t="shared" si="13"/>
        <v>4827</v>
      </c>
      <c r="F57" s="8">
        <f t="shared" si="13"/>
        <v>9448</v>
      </c>
      <c r="G57" s="8">
        <f t="shared" si="13"/>
        <v>8358</v>
      </c>
      <c r="H57" s="8">
        <f t="shared" si="13"/>
        <v>7550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133</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5.3</v>
      </c>
      <c r="C60" s="76">
        <f t="shared" ref="C60:U60" si="14">D10</f>
        <v>5.3</v>
      </c>
      <c r="D60" s="76">
        <f t="shared" si="14"/>
        <v>5.7</v>
      </c>
      <c r="E60" s="76">
        <f t="shared" si="14"/>
        <v>5.6</v>
      </c>
      <c r="F60" s="76">
        <f t="shared" si="14"/>
        <v>5.8</v>
      </c>
      <c r="G60" s="76">
        <f t="shared" si="14"/>
        <v>5.8</v>
      </c>
      <c r="H60" s="76">
        <f t="shared" si="14"/>
        <v>5.3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158</v>
      </c>
      <c r="B64" s="77">
        <f>(B59-B60)*B61</f>
        <v>5.4000000000000021</v>
      </c>
      <c r="C64" s="77">
        <f t="shared" ref="C64:U64" si="17">(C59-C60)*C61</f>
        <v>5.4000000000000021</v>
      </c>
      <c r="D64" s="77">
        <f t="shared" si="17"/>
        <v>3</v>
      </c>
      <c r="E64" s="77">
        <f t="shared" si="17"/>
        <v>3.6000000000000032</v>
      </c>
      <c r="F64" s="77">
        <f t="shared" si="17"/>
        <v>2.4000000000000021</v>
      </c>
      <c r="G64" s="77">
        <f t="shared" si="17"/>
        <v>2.4000000000000021</v>
      </c>
      <c r="H64" s="77">
        <f t="shared" si="17"/>
        <v>5.4000000000000021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159</v>
      </c>
      <c r="B65" s="77">
        <f>B63-B64</f>
        <v>-5.4000000000000021</v>
      </c>
      <c r="C65" s="77">
        <f t="shared" ref="C65:U65" si="18">C63-C64</f>
        <v>-5.4000000000000021</v>
      </c>
      <c r="D65" s="77">
        <f t="shared" si="18"/>
        <v>-3</v>
      </c>
      <c r="E65" s="77">
        <f t="shared" si="18"/>
        <v>-3.6000000000000032</v>
      </c>
      <c r="F65" s="77">
        <f t="shared" si="18"/>
        <v>-2.4000000000000021</v>
      </c>
      <c r="G65" s="77">
        <f t="shared" si="18"/>
        <v>-2.4000000000000021</v>
      </c>
      <c r="H65" s="77">
        <f t="shared" si="18"/>
        <v>-5.4000000000000021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RnEquzh/fCq9jK1/AwiX9046Df4W9iEuQOecn080YKgznV+SJNzulmQmCeHFrbHWvGCMiqy8fwddsIClYEkUA==" saltValue="TtSkVXVflTeQ6eqVvATPl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61" priority="32" operator="equal">
      <formula>"DECREASE"</formula>
    </cfRule>
    <cfRule type="cellIs" dxfId="60" priority="33" operator="equal">
      <formula>"INCREASE"</formula>
    </cfRule>
  </conditionalFormatting>
  <conditionalFormatting sqref="B31:B50 B62:U66">
    <cfRule type="cellIs" dxfId="59" priority="31" operator="greaterThan">
      <formula>$B$51</formula>
    </cfRule>
  </conditionalFormatting>
  <conditionalFormatting sqref="C31:C50">
    <cfRule type="cellIs" dxfId="58" priority="30" operator="greaterThan">
      <formula>$C$51</formula>
    </cfRule>
  </conditionalFormatting>
  <conditionalFormatting sqref="C18:V18">
    <cfRule type="cellIs" dxfId="57" priority="29" operator="equal">
      <formula>0</formula>
    </cfRule>
  </conditionalFormatting>
  <conditionalFormatting sqref="C17:V17">
    <cfRule type="cellIs" dxfId="56" priority="28" operator="equal">
      <formula>0</formula>
    </cfRule>
  </conditionalFormatting>
  <conditionalFormatting sqref="C19:V19">
    <cfRule type="cellIs" dxfId="55" priority="27" operator="equal">
      <formula>0</formula>
    </cfRule>
  </conditionalFormatting>
  <conditionalFormatting sqref="G31:G50">
    <cfRule type="cellIs" dxfId="54" priority="26" operator="greaterThan">
      <formula>$G$51</formula>
    </cfRule>
  </conditionalFormatting>
  <conditionalFormatting sqref="H31:H50">
    <cfRule type="cellIs" dxfId="53" priority="25" operator="greaterThan">
      <formula>$H$51</formula>
    </cfRule>
  </conditionalFormatting>
  <conditionalFormatting sqref="I31:I50">
    <cfRule type="cellIs" dxfId="52" priority="24" operator="greaterThan">
      <formula>$I$51</formula>
    </cfRule>
  </conditionalFormatting>
  <conditionalFormatting sqref="K31:K50">
    <cfRule type="cellIs" dxfId="51" priority="23" operator="greaterThan">
      <formula>$K$51</formula>
    </cfRule>
  </conditionalFormatting>
  <conditionalFormatting sqref="L31:L50">
    <cfRule type="cellIs" dxfId="50" priority="22" operator="greaterThan">
      <formula>$L$51</formula>
    </cfRule>
  </conditionalFormatting>
  <conditionalFormatting sqref="M31:M50">
    <cfRule type="cellIs" dxfId="49" priority="21" operator="greaterThan">
      <formula>$M$51</formula>
    </cfRule>
  </conditionalFormatting>
  <conditionalFormatting sqref="P31:P50">
    <cfRule type="cellIs" dxfId="48" priority="20" operator="greaterThan">
      <formula>$P$51</formula>
    </cfRule>
  </conditionalFormatting>
  <conditionalFormatting sqref="R31:R50">
    <cfRule type="cellIs" dxfId="47" priority="19" operator="greaterThan">
      <formula>$R$51</formula>
    </cfRule>
  </conditionalFormatting>
  <conditionalFormatting sqref="S31:S50">
    <cfRule type="cellIs" dxfId="46" priority="18" operator="greaterThan">
      <formula>$S$51</formula>
    </cfRule>
  </conditionalFormatting>
  <conditionalFormatting sqref="T31:T50">
    <cfRule type="cellIs" dxfId="45" priority="17" operator="greaterThan">
      <formula>$T$51</formula>
    </cfRule>
  </conditionalFormatting>
  <conditionalFormatting sqref="U31:U50">
    <cfRule type="cellIs" dxfId="44" priority="16" operator="greaterThan">
      <formula>$U$51</formula>
    </cfRule>
  </conditionalFormatting>
  <conditionalFormatting sqref="C22:V22">
    <cfRule type="cellIs" dxfId="43" priority="15" operator="equal">
      <formula>0</formula>
    </cfRule>
  </conditionalFormatting>
  <conditionalFormatting sqref="C24:V24">
    <cfRule type="cellIs" dxfId="42" priority="13" operator="equal">
      <formula>"DECREASE"</formula>
    </cfRule>
    <cfRule type="cellIs" dxfId="41" priority="14" operator="equal">
      <formula>"INCREASE"</formula>
    </cfRule>
  </conditionalFormatting>
  <conditionalFormatting sqref="C23:V23">
    <cfRule type="cellIs" dxfId="40" priority="12" operator="equal">
      <formula>0</formula>
    </cfRule>
  </conditionalFormatting>
  <conditionalFormatting sqref="I1">
    <cfRule type="cellIs" dxfId="39" priority="11" operator="lessThan">
      <formula>5</formula>
    </cfRule>
  </conditionalFormatting>
  <conditionalFormatting sqref="C21:V21">
    <cfRule type="cellIs" dxfId="38" priority="8" operator="equal">
      <formula>0</formula>
    </cfRule>
  </conditionalFormatting>
  <conditionalFormatting sqref="B66:U66">
    <cfRule type="cellIs" dxfId="37" priority="6" operator="equal">
      <formula>"UNDER"</formula>
    </cfRule>
    <cfRule type="cellIs" dxfId="36" priority="7" operator="equal">
      <formula>"OVER"</formula>
    </cfRule>
  </conditionalFormatting>
  <conditionalFormatting sqref="I2">
    <cfRule type="cellIs" dxfId="35" priority="5" operator="greaterThan">
      <formula>5000.1</formula>
    </cfRule>
  </conditionalFormatting>
  <conditionalFormatting sqref="I3">
    <cfRule type="cellIs" dxfId="34" priority="4" operator="greaterThan">
      <formula>4.1</formula>
    </cfRule>
  </conditionalFormatting>
  <conditionalFormatting sqref="J31:J50">
    <cfRule type="cellIs" dxfId="33" priority="3" operator="greaterThan">
      <formula>$J$51</formula>
    </cfRule>
  </conditionalFormatting>
  <conditionalFormatting sqref="L3">
    <cfRule type="cellIs" dxfId="32" priority="1" operator="lessThan">
      <formula>30</formula>
    </cfRule>
    <cfRule type="cellIs" dxfId="31"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 xml:space="preserve">PAN-014739 </v>
      </c>
      <c r="D1" s="140"/>
      <c r="E1" s="93" t="s">
        <v>45</v>
      </c>
      <c r="F1" s="39">
        <f>'Field data and Waste 1'!F1</f>
        <v>49.5</v>
      </c>
      <c r="G1" s="119" t="s">
        <v>43</v>
      </c>
      <c r="H1" s="120"/>
      <c r="I1" s="96"/>
      <c r="J1" s="118" t="s">
        <v>154</v>
      </c>
      <c r="K1" s="118"/>
      <c r="L1" s="96"/>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EPR/FB3302MM</v>
      </c>
      <c r="D2" s="142"/>
      <c r="E2" s="93" t="s">
        <v>109</v>
      </c>
      <c r="F2" s="96"/>
      <c r="G2" s="137" t="s">
        <v>110</v>
      </c>
      <c r="H2" s="138"/>
      <c r="I2" s="96"/>
      <c r="J2" s="118" t="s">
        <v>155</v>
      </c>
      <c r="K2" s="118"/>
      <c r="L2" s="96"/>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RL Waste</v>
      </c>
      <c r="D3" s="142"/>
      <c r="E3" s="93" t="s">
        <v>108</v>
      </c>
      <c r="F3" s="31"/>
      <c r="G3" s="119" t="s">
        <v>111</v>
      </c>
      <c r="H3" s="120"/>
      <c r="I3" s="96"/>
      <c r="J3" s="119" t="s">
        <v>156</v>
      </c>
      <c r="K3" s="120"/>
      <c r="L3" s="96" t="e">
        <f>(L1/L2)*100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Tyn Newydd morfa, ll48 6bq</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Ethan Banfield</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f>'Field data and Waste 1'!C8</f>
        <v>547</v>
      </c>
      <c r="D8" s="60">
        <f>'Field data and Waste 1'!D8</f>
        <v>349</v>
      </c>
      <c r="E8" s="60">
        <f>'Field data and Waste 1'!E8</f>
        <v>7832</v>
      </c>
      <c r="F8" s="60">
        <f>'Field data and Waste 1'!F8</f>
        <v>4827</v>
      </c>
      <c r="G8" s="60">
        <f>'Field data and Waste 1'!G8</f>
        <v>9448</v>
      </c>
      <c r="H8" s="60">
        <f>'Field data and Waste 1'!H8</f>
        <v>8358</v>
      </c>
      <c r="I8" s="60">
        <f>'Field data and Waste 1'!I8</f>
        <v>7550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'Field data and Waste 1'!C9</f>
        <v>low</v>
      </c>
      <c r="D9" s="60" t="str">
        <f>'Field data and Waste 1'!D9</f>
        <v>low</v>
      </c>
      <c r="E9" s="60" t="str">
        <f>'Field data and Waste 1'!E9</f>
        <v>low</v>
      </c>
      <c r="F9" s="60" t="str">
        <f>'Field data and Waste 1'!F9</f>
        <v>low</v>
      </c>
      <c r="G9" s="60" t="str">
        <f>'Field data and Waste 1'!G9</f>
        <v>low</v>
      </c>
      <c r="H9" s="60" t="str">
        <f>'Field data and Waste 1'!H9</f>
        <v>low</v>
      </c>
      <c r="I9" s="60" t="str">
        <f>'Field data and Waste 1'!I9</f>
        <v>low</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5.3</v>
      </c>
      <c r="D10" s="60">
        <f>'Field data and Waste 1'!D10</f>
        <v>5.3</v>
      </c>
      <c r="E10" s="60">
        <f>'Field data and Waste 1'!E10</f>
        <v>5.7</v>
      </c>
      <c r="F10" s="60">
        <f>'Field data and Waste 1'!F10</f>
        <v>5.6</v>
      </c>
      <c r="G10" s="60">
        <f>'Field data and Waste 1'!G10</f>
        <v>5.8</v>
      </c>
      <c r="H10" s="60">
        <f>'Field data and Waste 1'!H10</f>
        <v>5.8</v>
      </c>
      <c r="I10" s="60">
        <f>'Field data and Waste 1'!I10</f>
        <v>5.3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4</v>
      </c>
      <c r="D11" s="60">
        <f>'Field data and Waste 1'!D11</f>
        <v>4</v>
      </c>
      <c r="E11" s="60">
        <f>'Field data and Waste 1'!E11</f>
        <v>4</v>
      </c>
      <c r="F11" s="60">
        <f>'Field data and Waste 1'!F11</f>
        <v>3</v>
      </c>
      <c r="G11" s="60">
        <f>'Field data and Waste 1'!G11</f>
        <v>4</v>
      </c>
      <c r="H11" s="60">
        <f>'Field data and Waste 1'!H11</f>
        <v>4</v>
      </c>
      <c r="I11" s="60">
        <f>'Field data and Waste 1'!I11</f>
        <v>2</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1</v>
      </c>
      <c r="D12" s="60">
        <f>'Field data and Waste 1'!D12</f>
        <v>0</v>
      </c>
      <c r="E12" s="60">
        <f>'Field data and Waste 1'!E12</f>
        <v>0</v>
      </c>
      <c r="F12" s="60">
        <f>'Field data and Waste 1'!F12</f>
        <v>0</v>
      </c>
      <c r="G12" s="60">
        <f>'Field data and Waste 1'!G12</f>
        <v>1</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2</v>
      </c>
      <c r="D13" s="60">
        <f>'Field data and Waste 1'!D13</f>
        <v>2</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45</v>
      </c>
      <c r="D15" s="60">
        <f>'Field data and Waste 1'!D15</f>
        <v>45</v>
      </c>
      <c r="E15" s="60">
        <f>'Field data and Waste 1'!E15</f>
        <v>45</v>
      </c>
      <c r="F15" s="60">
        <f>'Field data and Waste 1'!F15</f>
        <v>45</v>
      </c>
      <c r="G15" s="60">
        <f>'Field data and Waste 1'!G15</f>
        <v>45</v>
      </c>
      <c r="H15" s="60">
        <f>'Field data and Waste 1'!H15</f>
        <v>45</v>
      </c>
      <c r="I15" s="60">
        <f>'Field data and Waste 1'!I15</f>
        <v>45</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76.5</v>
      </c>
      <c r="D17" s="28">
        <f t="shared" ref="D17:V17" si="0">(VLOOKUP(D$14,$AI2:$AK26,2,FALSE))*D$15</f>
        <v>76.5</v>
      </c>
      <c r="E17" s="28">
        <f t="shared" si="0"/>
        <v>76.5</v>
      </c>
      <c r="F17" s="28">
        <f t="shared" si="0"/>
        <v>76.5</v>
      </c>
      <c r="G17" s="28">
        <f t="shared" si="0"/>
        <v>76.5</v>
      </c>
      <c r="H17" s="28">
        <f t="shared" si="0"/>
        <v>76.5</v>
      </c>
      <c r="I17" s="28">
        <f t="shared" si="0"/>
        <v>76.5</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-76.5</v>
      </c>
      <c r="D19" s="16">
        <f t="shared" ref="D19:V19" si="1">D18-D17</f>
        <v>-76.5</v>
      </c>
      <c r="E19" s="16">
        <f t="shared" si="1"/>
        <v>-76.5</v>
      </c>
      <c r="F19" s="16">
        <f t="shared" si="1"/>
        <v>-76.5</v>
      </c>
      <c r="G19" s="16">
        <f t="shared" si="1"/>
        <v>-76.5</v>
      </c>
      <c r="H19" s="16">
        <f t="shared" si="1"/>
        <v>-76.5</v>
      </c>
      <c r="I19" s="16">
        <f t="shared" si="1"/>
        <v>-76.5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270</v>
      </c>
      <c r="D21" s="28">
        <f t="shared" ref="D21:V21" si="2">(VLOOKUP(D$14,$AI2:$AK26,3,FALSE))*D$15</f>
        <v>270</v>
      </c>
      <c r="E21" s="28">
        <f t="shared" si="2"/>
        <v>270</v>
      </c>
      <c r="F21" s="28">
        <f t="shared" si="2"/>
        <v>270</v>
      </c>
      <c r="G21" s="28">
        <f t="shared" si="2"/>
        <v>270</v>
      </c>
      <c r="H21" s="28">
        <f t="shared" si="2"/>
        <v>270</v>
      </c>
      <c r="I21" s="28">
        <f t="shared" si="2"/>
        <v>270</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-270</v>
      </c>
      <c r="D23" s="16">
        <f t="shared" ref="D23:V23" si="3">D22-D21</f>
        <v>-270</v>
      </c>
      <c r="E23" s="16">
        <f t="shared" si="3"/>
        <v>-270</v>
      </c>
      <c r="F23" s="16">
        <f t="shared" si="3"/>
        <v>-270</v>
      </c>
      <c r="G23" s="16">
        <f t="shared" si="3"/>
        <v>-270</v>
      </c>
      <c r="H23" s="16">
        <f t="shared" si="3"/>
        <v>-270</v>
      </c>
      <c r="I23" s="16">
        <f t="shared" si="3"/>
        <v>-270</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547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349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7832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4827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9448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8358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7550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547</v>
      </c>
      <c r="C57" s="8">
        <f t="shared" ref="C57:U57" si="13">D8</f>
        <v>349</v>
      </c>
      <c r="D57" s="8">
        <f t="shared" si="13"/>
        <v>7832</v>
      </c>
      <c r="E57" s="8">
        <f t="shared" si="13"/>
        <v>4827</v>
      </c>
      <c r="F57" s="8">
        <f t="shared" si="13"/>
        <v>9448</v>
      </c>
      <c r="G57" s="8">
        <f t="shared" si="13"/>
        <v>8358</v>
      </c>
      <c r="H57" s="8">
        <f t="shared" si="13"/>
        <v>7550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133</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5.3</v>
      </c>
      <c r="C60" s="76">
        <f t="shared" ref="C60:U60" si="14">D10</f>
        <v>5.3</v>
      </c>
      <c r="D60" s="76">
        <f t="shared" si="14"/>
        <v>5.7</v>
      </c>
      <c r="E60" s="76">
        <f t="shared" si="14"/>
        <v>5.6</v>
      </c>
      <c r="F60" s="76">
        <f t="shared" si="14"/>
        <v>5.8</v>
      </c>
      <c r="G60" s="76">
        <f t="shared" si="14"/>
        <v>5.8</v>
      </c>
      <c r="H60" s="76">
        <f t="shared" si="14"/>
        <v>5.3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158</v>
      </c>
      <c r="B64" s="77">
        <f>(B59-B60)*B61</f>
        <v>5.4000000000000021</v>
      </c>
      <c r="C64" s="77">
        <f t="shared" ref="C64:U64" si="17">(C59-C60)*C61</f>
        <v>5.4000000000000021</v>
      </c>
      <c r="D64" s="77">
        <f t="shared" si="17"/>
        <v>3</v>
      </c>
      <c r="E64" s="77">
        <f t="shared" si="17"/>
        <v>3.6000000000000032</v>
      </c>
      <c r="F64" s="77">
        <f t="shared" si="17"/>
        <v>2.4000000000000021</v>
      </c>
      <c r="G64" s="77">
        <f t="shared" si="17"/>
        <v>2.4000000000000021</v>
      </c>
      <c r="H64" s="77">
        <f t="shared" si="17"/>
        <v>5.4000000000000021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159</v>
      </c>
      <c r="B65" s="77">
        <f>B63-B64</f>
        <v>-5.4000000000000021</v>
      </c>
      <c r="C65" s="77">
        <f t="shared" ref="C65:U65" si="18">C63-C64</f>
        <v>-5.4000000000000021</v>
      </c>
      <c r="D65" s="77">
        <f t="shared" si="18"/>
        <v>-3</v>
      </c>
      <c r="E65" s="77">
        <f t="shared" si="18"/>
        <v>-3.6000000000000032</v>
      </c>
      <c r="F65" s="77">
        <f t="shared" si="18"/>
        <v>-2.4000000000000021</v>
      </c>
      <c r="G65" s="77">
        <f t="shared" si="18"/>
        <v>-2.4000000000000021</v>
      </c>
      <c r="H65" s="77">
        <f t="shared" si="18"/>
        <v>-5.4000000000000021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vg7sw55/EdKJCAS6n5VnlmgH3Xnx+TXCvtEl0ToHzzC74nqPF+AMpPRWgxBlAmXEeTNqDNyTRxwvqqeAVkFf0g==" saltValue="HuGWt2rHuQ6IiNdpkCX1D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0" priority="32" operator="equal">
      <formula>"DECREASE"</formula>
    </cfRule>
    <cfRule type="cellIs" dxfId="29" priority="33" operator="equal">
      <formula>"INCREASE"</formula>
    </cfRule>
  </conditionalFormatting>
  <conditionalFormatting sqref="B31:B50 B62:U66">
    <cfRule type="cellIs" dxfId="28" priority="31" operator="greaterThan">
      <formula>$B$51</formula>
    </cfRule>
  </conditionalFormatting>
  <conditionalFormatting sqref="C31:C50">
    <cfRule type="cellIs" dxfId="27" priority="30" operator="greaterThan">
      <formula>$C$51</formula>
    </cfRule>
  </conditionalFormatting>
  <conditionalFormatting sqref="C18:V18">
    <cfRule type="cellIs" dxfId="26" priority="29" operator="equal">
      <formula>0</formula>
    </cfRule>
  </conditionalFormatting>
  <conditionalFormatting sqref="C17:V17">
    <cfRule type="cellIs" dxfId="25" priority="28" operator="equal">
      <formula>0</formula>
    </cfRule>
  </conditionalFormatting>
  <conditionalFormatting sqref="C19:V19">
    <cfRule type="cellIs" dxfId="24" priority="27" operator="equal">
      <formula>0</formula>
    </cfRule>
  </conditionalFormatting>
  <conditionalFormatting sqref="G31:G50">
    <cfRule type="cellIs" dxfId="23" priority="26" operator="greaterThan">
      <formula>$G$51</formula>
    </cfRule>
  </conditionalFormatting>
  <conditionalFormatting sqref="H31:H50">
    <cfRule type="cellIs" dxfId="22" priority="25" operator="greaterThan">
      <formula>$H$51</formula>
    </cfRule>
  </conditionalFormatting>
  <conditionalFormatting sqref="I31:I50">
    <cfRule type="cellIs" dxfId="21" priority="24" operator="greaterThan">
      <formula>$I$51</formula>
    </cfRule>
  </conditionalFormatting>
  <conditionalFormatting sqref="K31:K50">
    <cfRule type="cellIs" dxfId="20" priority="23" operator="greaterThan">
      <formula>$K$51</formula>
    </cfRule>
  </conditionalFormatting>
  <conditionalFormatting sqref="L31:L50">
    <cfRule type="cellIs" dxfId="19" priority="22" operator="greaterThan">
      <formula>$L$51</formula>
    </cfRule>
  </conditionalFormatting>
  <conditionalFormatting sqref="M31:M50">
    <cfRule type="cellIs" dxfId="18" priority="21" operator="greaterThan">
      <formula>$M$51</formula>
    </cfRule>
  </conditionalFormatting>
  <conditionalFormatting sqref="P31:P50">
    <cfRule type="cellIs" dxfId="17" priority="20" operator="greaterThan">
      <formula>$P$51</formula>
    </cfRule>
  </conditionalFormatting>
  <conditionalFormatting sqref="R31:R50">
    <cfRule type="cellIs" dxfId="16" priority="19" operator="greaterThan">
      <formula>$R$51</formula>
    </cfRule>
  </conditionalFormatting>
  <conditionalFormatting sqref="S31:S50">
    <cfRule type="cellIs" dxfId="15" priority="18" operator="greaterThan">
      <formula>$S$51</formula>
    </cfRule>
  </conditionalFormatting>
  <conditionalFormatting sqref="T31:T50">
    <cfRule type="cellIs" dxfId="14" priority="17" operator="greaterThan">
      <formula>$T$51</formula>
    </cfRule>
  </conditionalFormatting>
  <conditionalFormatting sqref="U31:U50">
    <cfRule type="cellIs" dxfId="13" priority="16" operator="greaterThan">
      <formula>$U$51</formula>
    </cfRule>
  </conditionalFormatting>
  <conditionalFormatting sqref="C22:V22">
    <cfRule type="cellIs" dxfId="12" priority="15" operator="equal">
      <formula>0</formula>
    </cfRule>
  </conditionalFormatting>
  <conditionalFormatting sqref="C24:V24">
    <cfRule type="cellIs" dxfId="11" priority="13" operator="equal">
      <formula>"DECREASE"</formula>
    </cfRule>
    <cfRule type="cellIs" dxfId="10" priority="14" operator="equal">
      <formula>"INCREASE"</formula>
    </cfRule>
  </conditionalFormatting>
  <conditionalFormatting sqref="C23:V23">
    <cfRule type="cellIs" dxfId="9" priority="12" operator="equal">
      <formula>0</formula>
    </cfRule>
  </conditionalFormatting>
  <conditionalFormatting sqref="I1">
    <cfRule type="cellIs" dxfId="8" priority="11" operator="lessThan">
      <formula>5</formula>
    </cfRule>
  </conditionalFormatting>
  <conditionalFormatting sqref="C21:V21">
    <cfRule type="cellIs" dxfId="7" priority="8" operator="equal">
      <formula>0</formula>
    </cfRule>
  </conditionalFormatting>
  <conditionalFormatting sqref="B66:U66">
    <cfRule type="cellIs" dxfId="6" priority="6" operator="equal">
      <formula>"UNDER"</formula>
    </cfRule>
    <cfRule type="cellIs" dxfId="5" priority="7" operator="equal">
      <formula>"OVER"</formula>
    </cfRule>
  </conditionalFormatting>
  <conditionalFormatting sqref="I2">
    <cfRule type="cellIs" dxfId="4" priority="5" operator="greaterThan">
      <formula>5000.1</formula>
    </cfRule>
  </conditionalFormatting>
  <conditionalFormatting sqref="I3">
    <cfRule type="cellIs" dxfId="3" priority="4" operator="greaterThan">
      <formula>4.1</formula>
    </cfRule>
  </conditionalFormatting>
  <conditionalFormatting sqref="J31:J50">
    <cfRule type="cellIs" dxfId="2" priority="3" operator="greaterThan">
      <formula>$J$51</formula>
    </cfRule>
  </conditionalFormatting>
  <conditionalFormatting sqref="L3">
    <cfRule type="cellIs" dxfId="1" priority="1" operator="lessThan">
      <formula>30</formula>
    </cfRule>
    <cfRule type="cellIs" dxfId="0"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3"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3"/>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5.5</v>
      </c>
      <c r="C3" s="33">
        <f>'Field data and Waste 1'!C31</f>
        <v>1.4998499999999999</v>
      </c>
      <c r="D3" s="33">
        <f>'Field data and Waste 1'!D31</f>
        <v>5.1771422340000006</v>
      </c>
      <c r="E3" s="33">
        <f>'Field data and Waste 1'!E31</f>
        <v>249.51849565500001</v>
      </c>
      <c r="F3" s="33">
        <f>'Field data and Waste 1'!F31</f>
        <v>35.635146129000006</v>
      </c>
      <c r="G3" s="33">
        <f>'Field data and Waste 1'!G31</f>
        <v>0.37546245</v>
      </c>
      <c r="H3" s="33">
        <f>'Field data and Waste 1'!H31</f>
        <v>0.90990899999999997</v>
      </c>
      <c r="I3" s="33">
        <f>'Field data and Waste 1'!I31</f>
        <v>1.0548945000000001</v>
      </c>
      <c r="J3" s="33">
        <f>'Field data and Waste 1'!J31</f>
        <v>0.11348865000000001</v>
      </c>
      <c r="K3" s="33">
        <f>'Field data and Waste 1'!K31</f>
        <v>4.9995000000000009E-4</v>
      </c>
      <c r="L3" s="33">
        <f>'Field data and Waste 1'!L31</f>
        <v>8.0991899999999992E-2</v>
      </c>
      <c r="M3" s="33">
        <f>'Field data and Waste 1'!M31</f>
        <v>0.1659834</v>
      </c>
      <c r="N3" s="33">
        <f>'Field data and Waste 1'!N31</f>
        <v>0</v>
      </c>
      <c r="O3" s="33">
        <f>'Field data and Waste 1'!O31</f>
        <v>0</v>
      </c>
      <c r="P3" s="33">
        <f>'Field data and Waste 1'!P31</f>
        <v>16.163383500000002</v>
      </c>
      <c r="Q3" s="33">
        <f>'Field data and Waste 1'!Q31</f>
        <v>195.330465</v>
      </c>
      <c r="R3" s="33">
        <f>'Field data and Waste 1'!R31</f>
        <v>6.4493549999999997E-2</v>
      </c>
      <c r="S3" s="33">
        <f>'Field data and Waste 1'!S31</f>
        <v>2.7247274999999998E-2</v>
      </c>
      <c r="T3" s="33">
        <f>'Field data and Waste 1'!T31</f>
        <v>2.2397760000000003E-2</v>
      </c>
      <c r="U3" s="33">
        <f>'Field data and Waste 1'!U31</f>
        <v>2.9547045000000001</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5.5</v>
      </c>
      <c r="C13" s="81">
        <f t="shared" ref="C13:U13" si="0">SUM(C3:C12)</f>
        <v>1.4998499999999999</v>
      </c>
      <c r="D13" s="81">
        <f t="shared" si="0"/>
        <v>5.1771422340000006</v>
      </c>
      <c r="E13" s="81">
        <f t="shared" si="0"/>
        <v>249.51849565500001</v>
      </c>
      <c r="F13" s="81">
        <f t="shared" si="0"/>
        <v>35.635146129000006</v>
      </c>
      <c r="G13" s="81">
        <f t="shared" si="0"/>
        <v>0.37546245</v>
      </c>
      <c r="H13" s="81">
        <f t="shared" si="0"/>
        <v>0.90990899999999997</v>
      </c>
      <c r="I13" s="81">
        <f t="shared" si="0"/>
        <v>1.0548945000000001</v>
      </c>
      <c r="J13" s="81">
        <f t="shared" si="0"/>
        <v>0.11348865000000001</v>
      </c>
      <c r="K13" s="81">
        <f t="shared" si="0"/>
        <v>4.9995000000000009E-4</v>
      </c>
      <c r="L13" s="81">
        <f t="shared" si="0"/>
        <v>8.0991899999999992E-2</v>
      </c>
      <c r="M13" s="81">
        <f t="shared" si="0"/>
        <v>0.1659834</v>
      </c>
      <c r="N13" s="81">
        <f t="shared" si="0"/>
        <v>0</v>
      </c>
      <c r="O13" s="81">
        <f t="shared" si="0"/>
        <v>0</v>
      </c>
      <c r="P13" s="81">
        <f t="shared" si="0"/>
        <v>16.163383500000002</v>
      </c>
      <c r="Q13" s="81">
        <f t="shared" si="0"/>
        <v>195.330465</v>
      </c>
      <c r="R13" s="81">
        <f t="shared" si="0"/>
        <v>6.4493549999999997E-2</v>
      </c>
      <c r="S13" s="81">
        <f t="shared" si="0"/>
        <v>2.7247274999999998E-2</v>
      </c>
      <c r="T13" s="81">
        <f t="shared" si="0"/>
        <v>2.2397760000000003E-2</v>
      </c>
      <c r="U13" s="81">
        <f t="shared" si="0"/>
        <v>2.9547045000000001</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4" t="s">
        <v>84</v>
      </c>
      <c r="B1" s="34" t="s">
        <v>153</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4"/>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5.5</v>
      </c>
      <c r="D3" s="33">
        <f>'Field data and Waste 1'!C31</f>
        <v>1.4998499999999999</v>
      </c>
      <c r="E3" s="33">
        <f>'Field data and Waste 1'!D31</f>
        <v>5.1771422340000006</v>
      </c>
      <c r="F3" s="33">
        <f>'Field data and Waste 1'!E31</f>
        <v>249.51849565500001</v>
      </c>
      <c r="G3" s="33">
        <f>'Field data and Waste 1'!F31</f>
        <v>35.635146129000006</v>
      </c>
      <c r="H3" s="33">
        <f>'Field data and Waste 1'!G31</f>
        <v>0.37546245</v>
      </c>
      <c r="I3" s="33">
        <f>'Field data and Waste 1'!H31</f>
        <v>0.90990899999999997</v>
      </c>
      <c r="J3" s="33">
        <f>'Field data and Waste 1'!I31</f>
        <v>1.0548945000000001</v>
      </c>
      <c r="K3" s="33">
        <f>'Field data and Waste 1'!J31</f>
        <v>0.11348865000000001</v>
      </c>
      <c r="L3" s="33">
        <f>'Field data and Waste 1'!K31</f>
        <v>4.9995000000000009E-4</v>
      </c>
      <c r="M3" s="33">
        <f>'Field data and Waste 1'!L31</f>
        <v>8.0991899999999992E-2</v>
      </c>
      <c r="N3" s="33">
        <f>'Field data and Waste 1'!M31</f>
        <v>0.1659834</v>
      </c>
      <c r="O3" s="33">
        <f>'Field data and Waste 1'!N31</f>
        <v>0</v>
      </c>
      <c r="P3" s="33">
        <f>'Field data and Waste 1'!O31</f>
        <v>0</v>
      </c>
      <c r="Q3" s="33">
        <f>'Field data and Waste 1'!P31</f>
        <v>16.163383500000002</v>
      </c>
      <c r="R3" s="33">
        <f>'Field data and Waste 1'!Q31</f>
        <v>195.330465</v>
      </c>
      <c r="S3" s="33">
        <f>'Field data and Waste 1'!R31</f>
        <v>6.4493549999999997E-2</v>
      </c>
      <c r="T3" s="33">
        <f>'Field data and Waste 1'!S31</f>
        <v>2.7247274999999998E-2</v>
      </c>
      <c r="U3" s="33">
        <f>'Field data and Waste 1'!T31</f>
        <v>2.2397760000000003E-2</v>
      </c>
      <c r="V3" s="33">
        <f>'Field data and Waste 1'!U31</f>
        <v>2.9547045000000001</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3" t="s">
        <v>84</v>
      </c>
      <c r="B15" s="35" t="s">
        <v>153</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3"/>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5.5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5" t="s">
        <v>85</v>
      </c>
      <c r="B27" s="145"/>
      <c r="C27" s="145"/>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REGU-415-1629621</_dlc_DocId>
    <_dlc_DocIdUrl xmlns="9be56660-2c31-41ef-bc00-23e72f632f2a">
      <Url>https://cyfoethnaturiolcymru.sharepoint.com/teams/Regulatory/Permitting/_layouts/15/DocIdRedir.aspx?ID=REGU-415-1629621</Url>
      <Description>REGU-415-1629621</Description>
    </_dlc_DocIdUrl>
    <Site_x0020_Name xmlns="859f7ad6-93f6-4205-b62b-a17f28acbbac">n/a mobile plant</Site_x0020_Name>
    <Internal_x002f_External xmlns="859f7ad6-93f6-4205-b62b-a17f28acbbac">Internal document</Internal_x002f_External>
    <Post_x0020_code xmlns="859f7ad6-93f6-4205-b62b-a17f28acbbac">n/a 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Abacus House, The Rope Walk, Garstang, Preston, Lancashire, England, PR3 1NS</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2021-08-31T23:00:00+00:00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R L Waste Consultancy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224DF14F-F500-4502-BA12-036B696F6E58}"/>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11ABF1A-A4F0-43B3-9BD7-38F5D25A335F}"/>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Ethan Banfield</dc:creator>
  <cp:lastModifiedBy>Banfield, Ethan</cp:lastModifiedBy>
  <dcterms:created xsi:type="dcterms:W3CDTF">2016-09-26T10:07:59Z</dcterms:created>
  <dcterms:modified xsi:type="dcterms:W3CDTF">2021-08-25T10:00:25Z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9e72598c-4bc5-47ff-a807-c495fcddd2d4</vt:lpwstr>
  </property>
</Properties>
</file>