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mottmac.sharepoint.com/teams/pj-b1342/ps-st21/Shared Documents/04 Engineering/4.3 Working/Queensferry/"/>
    </mc:Choice>
  </mc:AlternateContent>
  <xr:revisionPtr revIDLastSave="2216" documentId="8_{CBA255DC-6BBB-42F9-A052-78C5D6720C16}" xr6:coauthVersionLast="45" xr6:coauthVersionMax="45" xr10:uidLastSave="{3B068636-D14A-431F-8DB4-BEB5734A5842}"/>
  <bookViews>
    <workbookView xWindow="28692" yWindow="-60" windowWidth="29016" windowHeight="15816" tabRatio="852" xr2:uid="{FFA1494E-DE66-4966-AA09-52F169F70557}"/>
  </bookViews>
  <sheets>
    <sheet name="Current asset evaluation" sheetId="7" r:id="rId1"/>
    <sheet name="Zone 1 volume" sheetId="12" r:id="rId2"/>
    <sheet name="Risk assessment" sheetId="1" r:id="rId3"/>
    <sheet name="List" sheetId="2" state="hidden" r:id="rId4"/>
    <sheet name="Mitigation" sheetId="9" r:id="rId5"/>
    <sheet name="Containment - Pragmatic" sheetId="11" r:id="rId6"/>
    <sheet name="Containment volume - Total vol." sheetId="3" r:id="rId7"/>
    <sheet name="Pragmatic volume - Mitigation" sheetId="10" state="hidden" r:id="rId8"/>
    <sheet name="Containment type" sheetId="4"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0" i="9" l="1"/>
  <c r="J83" i="1" l="1"/>
  <c r="C19" i="9" l="1"/>
  <c r="D19" i="9"/>
  <c r="C30" i="11" l="1"/>
  <c r="B37" i="11" s="1"/>
  <c r="C28" i="11"/>
  <c r="B48" i="11" l="1"/>
  <c r="B40" i="11"/>
  <c r="B39" i="11"/>
  <c r="B52" i="11"/>
  <c r="B44" i="11"/>
  <c r="B51" i="11"/>
  <c r="B43" i="11"/>
  <c r="B50" i="11"/>
  <c r="B42" i="11"/>
  <c r="B38" i="11"/>
  <c r="B49" i="11"/>
  <c r="B41" i="11"/>
  <c r="B36" i="11"/>
  <c r="B47" i="11"/>
  <c r="B54" i="11"/>
  <c r="B46" i="11"/>
  <c r="B53" i="11"/>
  <c r="B45" i="11"/>
  <c r="D15" i="9"/>
  <c r="C15" i="9"/>
  <c r="D15" i="10"/>
  <c r="C15" i="10"/>
  <c r="D16" i="9"/>
  <c r="J79" i="1"/>
  <c r="D39" i="11" l="1"/>
  <c r="D40" i="11"/>
  <c r="D41" i="11"/>
  <c r="D42" i="11"/>
  <c r="D43" i="11"/>
  <c r="D44" i="11"/>
  <c r="D45" i="11"/>
  <c r="D46" i="11"/>
  <c r="D47" i="11"/>
  <c r="D48" i="11"/>
  <c r="D49" i="11"/>
  <c r="D50" i="11"/>
  <c r="D51" i="11"/>
  <c r="D52" i="11"/>
  <c r="D53" i="11"/>
  <c r="D54" i="11"/>
  <c r="D24" i="10"/>
  <c r="D23" i="10"/>
  <c r="D22" i="10"/>
  <c r="D21" i="10"/>
  <c r="D20" i="10"/>
  <c r="D19" i="10"/>
  <c r="D18" i="10"/>
  <c r="D17" i="10"/>
  <c r="D16" i="10"/>
  <c r="C16" i="10"/>
  <c r="C17" i="10"/>
  <c r="C18" i="10"/>
  <c r="C19" i="10"/>
  <c r="C20" i="10"/>
  <c r="C21" i="10"/>
  <c r="C22" i="10"/>
  <c r="C23" i="10"/>
  <c r="C24" i="10"/>
  <c r="D22" i="9"/>
  <c r="C22" i="9"/>
  <c r="D18" i="9"/>
  <c r="C18" i="9"/>
  <c r="J86" i="1"/>
  <c r="J82" i="1"/>
  <c r="J81" i="1" l="1"/>
  <c r="J84" i="1"/>
  <c r="D36" i="11" l="1"/>
  <c r="D37" i="11"/>
  <c r="D38" i="11"/>
  <c r="P40" i="12" l="1"/>
  <c r="P41" i="12" s="1"/>
  <c r="P35" i="12"/>
  <c r="P27" i="12"/>
  <c r="P26" i="12"/>
  <c r="P25" i="12"/>
  <c r="P28" i="12" s="1"/>
  <c r="P20" i="12"/>
  <c r="P19" i="12"/>
  <c r="P21" i="12" s="1"/>
  <c r="P43" i="12" s="1"/>
  <c r="D25" i="9"/>
  <c r="C16" i="9"/>
  <c r="C17" i="9"/>
  <c r="C20" i="9"/>
  <c r="C21" i="9"/>
  <c r="C23" i="9"/>
  <c r="C24" i="9"/>
  <c r="C25" i="9"/>
  <c r="D17" i="9"/>
  <c r="D21" i="9"/>
  <c r="D23" i="9"/>
  <c r="D24" i="9"/>
  <c r="C20" i="3" l="1"/>
  <c r="C15" i="3"/>
  <c r="J85" i="1"/>
  <c r="J87" i="1"/>
  <c r="J88" i="1"/>
  <c r="J80" i="1"/>
  <c r="C60" i="3" l="1"/>
  <c r="D105" i="3" s="1"/>
  <c r="C21" i="3"/>
  <c r="J89" i="1"/>
  <c r="D21" i="2"/>
  <c r="D22" i="2"/>
  <c r="D23" i="2"/>
  <c r="D24" i="2"/>
  <c r="D25" i="2"/>
  <c r="D26" i="2"/>
  <c r="D27" i="2"/>
  <c r="D28" i="2"/>
  <c r="D20" i="2"/>
  <c r="E6" i="2"/>
  <c r="C22" i="3" l="1"/>
  <c r="B36" i="3" l="1"/>
  <c r="D36" i="3" s="1"/>
  <c r="B49" i="3"/>
  <c r="D49" i="3" s="1"/>
  <c r="B42" i="3"/>
  <c r="D42" i="3" s="1"/>
  <c r="B35" i="3"/>
  <c r="D35" i="3" s="1"/>
  <c r="B48" i="3"/>
  <c r="D48" i="3" s="1"/>
  <c r="B41" i="3"/>
  <c r="D41" i="3" s="1"/>
  <c r="B34" i="3"/>
  <c r="D34" i="3" s="1"/>
  <c r="B47" i="3"/>
  <c r="D47" i="3" s="1"/>
  <c r="B46" i="3"/>
  <c r="D46" i="3" s="1"/>
  <c r="B40" i="3"/>
  <c r="D40" i="3" s="1"/>
  <c r="B33" i="3"/>
  <c r="D33" i="3" s="1"/>
  <c r="B44" i="3"/>
  <c r="D44" i="3" s="1"/>
  <c r="B38" i="3"/>
  <c r="D38" i="3" s="1"/>
  <c r="B31" i="3"/>
  <c r="D31" i="3" s="1"/>
  <c r="B45" i="3"/>
  <c r="D45" i="3" s="1"/>
  <c r="B39" i="3"/>
  <c r="D39" i="3" s="1"/>
  <c r="B32" i="3"/>
  <c r="D32" i="3" s="1"/>
  <c r="B50" i="3"/>
  <c r="D50" i="3" s="1"/>
  <c r="B43" i="3"/>
  <c r="D43" i="3" s="1"/>
  <c r="B37" i="3"/>
  <c r="D37" i="3" s="1"/>
  <c r="C110" i="3"/>
  <c r="E5" i="2"/>
  <c r="E7" i="2"/>
  <c r="E8" i="2"/>
  <c r="E9" i="2"/>
  <c r="E10" i="2"/>
  <c r="E11" i="2"/>
  <c r="E12" i="2"/>
  <c r="E13" i="2"/>
  <c r="E4" i="2"/>
  <c r="C68" i="1"/>
  <c r="C71" i="1" s="1"/>
  <c r="C99" i="1" s="1"/>
  <c r="C10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Croston, James B</author>
    <author>Calitz, Jacques</author>
  </authors>
  <commentList>
    <comment ref="K16" authorId="0" shapeId="0" xr:uid="{5608566D-6DC3-4DA2-897E-4B91DB3C3215}">
      <text>
        <r>
          <rPr>
            <b/>
            <sz val="9"/>
            <color indexed="81"/>
            <rFont val="Tahoma"/>
            <charset val="1"/>
          </rPr>
          <t>Croston, James B:</t>
        </r>
        <r>
          <rPr>
            <sz val="9"/>
            <color indexed="81"/>
            <rFont val="Tahoma"/>
            <charset val="1"/>
          </rPr>
          <t xml:space="preserve">
Why two 82m3</t>
        </r>
      </text>
    </comment>
    <comment ref="J18" authorId="1" shapeId="0" xr:uid="{0AFF2FE5-F76A-41F8-857A-D5868EBD29A4}">
      <text>
        <r>
          <rPr>
            <b/>
            <sz val="9"/>
            <color indexed="81"/>
            <rFont val="Tahoma"/>
            <family val="2"/>
          </rPr>
          <t>Calitz, Jacques:</t>
        </r>
        <r>
          <rPr>
            <sz val="9"/>
            <color indexed="81"/>
            <rFont val="Tahoma"/>
            <family val="2"/>
          </rPr>
          <t xml:space="preserve">
Add manually. Based on highest risk rating</t>
        </r>
      </text>
    </comment>
    <comment ref="F62" authorId="1" shapeId="0" xr:uid="{246AA87F-2262-4A8E-80A0-41EA00326D08}">
      <text>
        <r>
          <rPr>
            <b/>
            <sz val="9"/>
            <color indexed="81"/>
            <rFont val="Tahoma"/>
            <family val="2"/>
          </rPr>
          <t>Calitz, Jacques:</t>
        </r>
        <r>
          <rPr>
            <sz val="9"/>
            <color indexed="81"/>
            <rFont val="Tahoma"/>
            <family val="2"/>
          </rPr>
          <t xml:space="preserve">
Add manually. Based on highest risk rating</t>
        </r>
      </text>
    </comment>
    <comment ref="J62" authorId="1" shapeId="0" xr:uid="{CAE48635-8CF2-45F0-ACE1-0C9FA9783078}">
      <text>
        <r>
          <rPr>
            <b/>
            <sz val="9"/>
            <color indexed="81"/>
            <rFont val="Tahoma"/>
            <family val="2"/>
          </rPr>
          <t>Calitz, Jacques:</t>
        </r>
        <r>
          <rPr>
            <sz val="9"/>
            <color indexed="81"/>
            <rFont val="Tahoma"/>
            <family val="2"/>
          </rPr>
          <t xml:space="preserve">
Add manually. Based on highest risk rating</t>
        </r>
      </text>
    </comment>
    <comment ref="I79" authorId="1" shapeId="0" xr:uid="{AE0074DD-7607-4885-8F42-72336763BC11}">
      <text>
        <r>
          <rPr>
            <b/>
            <sz val="9"/>
            <color indexed="81"/>
            <rFont val="Tahoma"/>
            <family val="2"/>
          </rPr>
          <t>Calitz, Jacques:</t>
        </r>
        <r>
          <rPr>
            <sz val="9"/>
            <color indexed="81"/>
            <rFont val="Tahoma"/>
            <family val="2"/>
          </rPr>
          <t xml:space="preserve">
Pick from dropdown.</t>
        </r>
      </text>
    </comment>
    <comment ref="C94" authorId="1" shapeId="0" xr:uid="{E146A671-B6EB-45CB-B117-B2959FC8DD35}">
      <text>
        <r>
          <rPr>
            <b/>
            <sz val="9"/>
            <color indexed="81"/>
            <rFont val="Tahoma"/>
            <family val="2"/>
          </rPr>
          <t>Calitz, Jacques:</t>
        </r>
        <r>
          <rPr>
            <sz val="9"/>
            <color indexed="81"/>
            <rFont val="Tahoma"/>
            <family val="2"/>
          </rPr>
          <t xml:space="preserve">
Add manually. Based on highest risk rating</t>
        </r>
      </text>
    </comment>
  </commentList>
</comments>
</file>

<file path=xl/sharedStrings.xml><?xml version="1.0" encoding="utf-8"?>
<sst xmlns="http://schemas.openxmlformats.org/spreadsheetml/2006/main" count="450" uniqueCount="258">
  <si>
    <t>Material</t>
  </si>
  <si>
    <t>Physical properties</t>
  </si>
  <si>
    <t>units</t>
  </si>
  <si>
    <t>Storage</t>
  </si>
  <si>
    <t>Flammability</t>
  </si>
  <si>
    <t>Corrosive</t>
  </si>
  <si>
    <t>Ecotoxicity (based on LD and quantity)</t>
  </si>
  <si>
    <t>Liquid with sludge &lt;= 4-5%</t>
  </si>
  <si>
    <t>Tanker</t>
  </si>
  <si>
    <t>Concrete underground covered tank</t>
  </si>
  <si>
    <t>H</t>
  </si>
  <si>
    <r>
      <t>m</t>
    </r>
    <r>
      <rPr>
        <vertAlign val="superscript"/>
        <sz val="11"/>
        <color theme="1"/>
        <rFont val="Calibri"/>
        <family val="2"/>
        <scheme val="minor"/>
      </rPr>
      <t>3</t>
    </r>
  </si>
  <si>
    <t>Possibly</t>
  </si>
  <si>
    <t>Source</t>
  </si>
  <si>
    <t>Rainwater run-off contaminated by inventory</t>
  </si>
  <si>
    <t>N/A</t>
  </si>
  <si>
    <t>No</t>
  </si>
  <si>
    <t>L</t>
  </si>
  <si>
    <t>Receptor</t>
  </si>
  <si>
    <t>Pathway and Receptor</t>
  </si>
  <si>
    <t>Maximum quantity</t>
  </si>
  <si>
    <t>M</t>
  </si>
  <si>
    <t>Hazard - Damage potential</t>
  </si>
  <si>
    <t xml:space="preserve">Hazard - Transport potential </t>
  </si>
  <si>
    <t xml:space="preserve">Hazard rating </t>
  </si>
  <si>
    <t>Overall</t>
  </si>
  <si>
    <t>Possible Combination</t>
  </si>
  <si>
    <t>Site Hazard Rating</t>
  </si>
  <si>
    <t>Low</t>
  </si>
  <si>
    <t>High</t>
  </si>
  <si>
    <t>Combination of Hazards</t>
  </si>
  <si>
    <t>Moderate</t>
  </si>
  <si>
    <t>Failure mode</t>
  </si>
  <si>
    <t>Annual probability of loss of containment</t>
  </si>
  <si>
    <t>*Flood water - Site is within flood zone 3 (operational staff did however mention no flooding has been recorded within the site)</t>
  </si>
  <si>
    <t>*Flooding in flood zone 3 only have a 1 in 100 year probability of happening in a year</t>
  </si>
  <si>
    <t>Description</t>
  </si>
  <si>
    <t>Vehicular impact</t>
  </si>
  <si>
    <t>Flooding</t>
  </si>
  <si>
    <t>Rating</t>
  </si>
  <si>
    <t>Vandalism</t>
  </si>
  <si>
    <t>Frequency of loss of containment (Ciria 736)</t>
  </si>
  <si>
    <t>1 in 100 to 1 in 1 Million</t>
  </si>
  <si>
    <t>Overall zone hazard rating (Ciria 736)</t>
  </si>
  <si>
    <t>Containment required</t>
  </si>
  <si>
    <t>Class 1</t>
  </si>
  <si>
    <t>Class 2</t>
  </si>
  <si>
    <t>Class 3</t>
  </si>
  <si>
    <r>
      <t>m</t>
    </r>
    <r>
      <rPr>
        <vertAlign val="superscript"/>
        <sz val="11"/>
        <color rgb="FF002060"/>
        <rFont val="Calibri"/>
        <family val="2"/>
        <scheme val="minor"/>
      </rPr>
      <t>3</t>
    </r>
  </si>
  <si>
    <t>Overall zone hazard rating</t>
  </si>
  <si>
    <t>Time of concentration/ duration of source outside containment</t>
  </si>
  <si>
    <t>Pathway - the route from primary containment to receptor (extent of loss of containment)</t>
  </si>
  <si>
    <t>Direct contamination but over an extended period of time</t>
  </si>
  <si>
    <t>Existing underground imported sludge pipework</t>
  </si>
  <si>
    <t>MHM</t>
  </si>
  <si>
    <t>LMM</t>
  </si>
  <si>
    <t>LMH</t>
  </si>
  <si>
    <t>LLL</t>
  </si>
  <si>
    <t>LLM</t>
  </si>
  <si>
    <t>LLH</t>
  </si>
  <si>
    <t>LML</t>
  </si>
  <si>
    <t>LHL</t>
  </si>
  <si>
    <t>LHM</t>
  </si>
  <si>
    <t>LHH</t>
  </si>
  <si>
    <t>MLL</t>
  </si>
  <si>
    <t>MLM</t>
  </si>
  <si>
    <t>MLH</t>
  </si>
  <si>
    <t>MMM</t>
  </si>
  <si>
    <t>MML</t>
  </si>
  <si>
    <t>MMH</t>
  </si>
  <si>
    <t>MHL</t>
  </si>
  <si>
    <t>MHH</t>
  </si>
  <si>
    <t>HLL</t>
  </si>
  <si>
    <t>HLM</t>
  </si>
  <si>
    <t>HLH</t>
  </si>
  <si>
    <t>HMM</t>
  </si>
  <si>
    <t>HML</t>
  </si>
  <si>
    <t>HMH</t>
  </si>
  <si>
    <t>HHL</t>
  </si>
  <si>
    <t>HHM</t>
  </si>
  <si>
    <t>HHH</t>
  </si>
  <si>
    <t>25% of total tank volume</t>
  </si>
  <si>
    <t>Secondary storage to be provided</t>
  </si>
  <si>
    <r>
      <t>m</t>
    </r>
    <r>
      <rPr>
        <b/>
        <vertAlign val="superscript"/>
        <sz val="11"/>
        <color theme="1"/>
        <rFont val="Calibri"/>
        <family val="2"/>
        <scheme val="minor"/>
      </rPr>
      <t>3</t>
    </r>
  </si>
  <si>
    <t>*Note that 10% includes for rainfall and is the minimum allowable storage that can be provided</t>
  </si>
  <si>
    <t>*110% of largest tank</t>
  </si>
  <si>
    <t>Area of containment</t>
  </si>
  <si>
    <r>
      <t>m</t>
    </r>
    <r>
      <rPr>
        <vertAlign val="superscript"/>
        <sz val="11"/>
        <color theme="1"/>
        <rFont val="Calibri"/>
        <family val="2"/>
        <scheme val="minor"/>
      </rPr>
      <t>2</t>
    </r>
  </si>
  <si>
    <t>24 hour - 1:10 year rainfall</t>
  </si>
  <si>
    <t>8 day - 1:10 year rainfall</t>
  </si>
  <si>
    <t>mm</t>
  </si>
  <si>
    <t>Total rainfall volume</t>
  </si>
  <si>
    <t>Freeboard allowance</t>
  </si>
  <si>
    <t>Total secondary containment volume</t>
  </si>
  <si>
    <t>Volume</t>
  </si>
  <si>
    <t>Secondary containment including rainfall</t>
  </si>
  <si>
    <t>Number of tanks</t>
  </si>
  <si>
    <t>Material of tank</t>
  </si>
  <si>
    <t>Concrete</t>
  </si>
  <si>
    <t>Above/below ground?</t>
  </si>
  <si>
    <t>Pipe material</t>
  </si>
  <si>
    <t>Drainage for zone</t>
  </si>
  <si>
    <t>Year of construction</t>
  </si>
  <si>
    <t>Surrounding area</t>
  </si>
  <si>
    <t>Pump rate - lift pump</t>
  </si>
  <si>
    <t>Protection of assets  - bollards?</t>
  </si>
  <si>
    <t>Control/monitoring/alarming measures in place?</t>
  </si>
  <si>
    <t>Pump rate - to consolidation tanks</t>
  </si>
  <si>
    <t>No vehicle impact protection</t>
  </si>
  <si>
    <t>Condition of the tank
Any tank failures - cracks, flaking, corrosion, overflows, overfilling?</t>
  </si>
  <si>
    <t>Condition of pipework
Pipe leaks, corrosion?</t>
  </si>
  <si>
    <t>Is asset fit for purpose?</t>
  </si>
  <si>
    <t xml:space="preserve">No visible issues during inspection in 2015 when pipework was replaced.
</t>
  </si>
  <si>
    <t>Dependent on area of containment</t>
  </si>
  <si>
    <t>Tanker volume only</t>
  </si>
  <si>
    <t>Total volume</t>
  </si>
  <si>
    <t>110% and 25% rules (CIRIA 736)</t>
  </si>
  <si>
    <t>Secondary containment volume requirement - Rainfall volume</t>
  </si>
  <si>
    <t>Zone 1 - Imported sludge tank</t>
  </si>
  <si>
    <t>Secondary containment provided?</t>
  </si>
  <si>
    <t>Secondary containment condition?</t>
  </si>
  <si>
    <t>Containment to be provided</t>
  </si>
  <si>
    <t>Type of containment to be provided</t>
  </si>
  <si>
    <t>Area</t>
  </si>
  <si>
    <t>(Area of containment)</t>
  </si>
  <si>
    <t>Reinforced concrete/masonry flooring and bund</t>
  </si>
  <si>
    <t>Earth banked basins, bunds and flooring</t>
  </si>
  <si>
    <t>Containment tank</t>
  </si>
  <si>
    <t>Applicability</t>
  </si>
  <si>
    <t>Type</t>
  </si>
  <si>
    <t>Material type of containment to be provided</t>
  </si>
  <si>
    <t>Options considered:</t>
  </si>
  <si>
    <t>Option 2: Combination of local and remote (containment for multiple zones)</t>
  </si>
  <si>
    <t>Based on a Moderate site risk rating for the zone, Class 2 containment is required.</t>
  </si>
  <si>
    <t>Due to small volume from loss of containment, use of a masonry/concrete bund is appropriate</t>
  </si>
  <si>
    <t>All sludge processing tanks to be contained within a central bunded area which will allow for lower height bunds around local areas of loss of containment. Where low points are present, area to be raised through speed humps (100mm), kerbs (100mm) or where higher containment heights required via earth bunds (where space permits) or concrete/masonry walls/bunds.</t>
  </si>
  <si>
    <t>*Site is manned. Probability and frequency thus reduced</t>
  </si>
  <si>
    <t>Secondary containment volume requirement - Inventory volume (above ground)</t>
  </si>
  <si>
    <t>(Inventory volume - above ground)</t>
  </si>
  <si>
    <t>Volume of tank</t>
  </si>
  <si>
    <t>Due to small flow from loss of containment, wave action, which could potentially overtop the bund, not accounted for. No freeboard allowance thus included,</t>
  </si>
  <si>
    <t>Type of drainage to be provided</t>
  </si>
  <si>
    <t>Volume is proposed to be contained within bund with no connection to downstream drainage.
All existing drainage to be removed. Mobile pumps to be used to remove volume from bund from low point. 
Daily operational inspection to ensure any rainfall runoff within the bund is removed.</t>
  </si>
  <si>
    <t>Paved around tanks - permeable
Road south east drains to gullies connected to liquor return tank returning to head of works</t>
  </si>
  <si>
    <t>The tank was originally designed and constructed to hold sludge (consolidation tanks). Currently used to store imported sludge and has been operating with no notable concerns.  
Tank has not undergone a significant change of use</t>
  </si>
  <si>
    <t>1981 - Tank
2015 - Stainless steel pipes and tank roof refurbishment</t>
  </si>
  <si>
    <t>Below ground</t>
  </si>
  <si>
    <t>Above and below ground pipe work was originally ductile iron in 1981
Pipework was replaced with stainless steel pipes in 2015</t>
  </si>
  <si>
    <t>7.5kw flygt (rate unknown)</t>
  </si>
  <si>
    <t>5.5kw (flow rate unknown)</t>
  </si>
  <si>
    <t>No visible issues after pipework was replaced with stainless steel pipework in 2015
Flexihose used for filling sludge tank from tanker has failed in the past - leakage</t>
  </si>
  <si>
    <t>Overfill control - import sludge tank
Overfill control - consolidation tanks - controls pump from import sludge area
Manual control - filling of screen sludge tank</t>
  </si>
  <si>
    <t>Lower concentration of sludge contaminants (diluted)</t>
  </si>
  <si>
    <t>Inventory - Imported sludge (unscreened)</t>
  </si>
  <si>
    <t>Inventory - Imported sludge (screened)</t>
  </si>
  <si>
    <t>Tidally fluctuating groundwater</t>
  </si>
  <si>
    <t>If permeable area get saturated (high groundwater) or becomes blocked with sludge, areas will act as impermeable and transport sludge downstream.</t>
  </si>
  <si>
    <t>Groundwater (underlain by a secondary aquifer) - contaminated through percolation through soil or through fluctuating tidal groundwater level
Over a very long period, can contaminate river Dee through groundwater base flow underground</t>
  </si>
  <si>
    <t xml:space="preserve">Overall risk rating for zone (Ciria 736) </t>
  </si>
  <si>
    <t>There is impermeable tarmac road surfacing south of the tanks. 
If inventory is spilled (tanker) or cascaded onto road (saturated permeable ground), sludge will be transported downstream along the road surface into the road gullies and into the site drainage system (liquor return)</t>
  </si>
  <si>
    <t>WWTW - liquor return tank pumps liquor back to head of works</t>
  </si>
  <si>
    <t>Overfilling/overflow of import tank</t>
  </si>
  <si>
    <t>Impact from vehicles - damage to pipes or tank causing loss of containment</t>
  </si>
  <si>
    <t>Vandalism of infrastructure - damage to pipes or tank causing loss of containment</t>
  </si>
  <si>
    <t>River flooding - Flood zone 3 -  - damage to pipes or tank causing loss of containment</t>
  </si>
  <si>
    <t>Minutes - N/A (dependant on flooding extent)</t>
  </si>
  <si>
    <t>Minutes - hours</t>
  </si>
  <si>
    <r>
      <t>Tanks are surrounded by permeable hardstanding (concrete block paving)  and grass is found just south of the tanks.
Based on available ground information, soil is permeable (infiltration rate of 4 x 10</t>
    </r>
    <r>
      <rPr>
        <vertAlign val="superscript"/>
        <sz val="11"/>
        <color rgb="FF002060"/>
        <rFont val="Calibri"/>
        <family val="2"/>
        <scheme val="minor"/>
      </rPr>
      <t>-5</t>
    </r>
    <r>
      <rPr>
        <sz val="11"/>
        <color rgb="FF002060"/>
        <rFont val="Calibri"/>
        <family val="2"/>
        <scheme val="minor"/>
      </rPr>
      <t>m/s)
Permeable sub-soils/strata will thus act as a pathway</t>
    </r>
  </si>
  <si>
    <t>Catastrophic failure assumes the tanker loses all its volume and that the total volume would need to be contained.</t>
  </si>
  <si>
    <t>Nature of catastrophic failure and type of primary containment makes use of a containment tank not appropriate</t>
  </si>
  <si>
    <t>Option 1: Local containment (containment for the tanker spillage around the imported sludge tank only)</t>
  </si>
  <si>
    <t>Height of containment (m)</t>
  </si>
  <si>
    <r>
      <t>Volume 100% (m</t>
    </r>
    <r>
      <rPr>
        <b/>
        <vertAlign val="superscript"/>
        <sz val="11"/>
        <color theme="1"/>
        <rFont val="Calibri"/>
        <family val="2"/>
        <scheme val="minor"/>
      </rPr>
      <t>3</t>
    </r>
    <r>
      <rPr>
        <b/>
        <sz val="11"/>
        <color theme="1"/>
        <rFont val="Calibri"/>
        <family val="2"/>
        <scheme val="minor"/>
      </rPr>
      <t>)</t>
    </r>
  </si>
  <si>
    <r>
      <t>Area based on flat ground (m</t>
    </r>
    <r>
      <rPr>
        <b/>
        <vertAlign val="superscript"/>
        <sz val="11"/>
        <color theme="1"/>
        <rFont val="Calibri"/>
        <family val="2"/>
        <scheme val="minor"/>
      </rPr>
      <t>2</t>
    </r>
    <r>
      <rPr>
        <b/>
        <sz val="11"/>
        <color theme="1"/>
        <rFont val="Calibri"/>
        <family val="2"/>
        <scheme val="minor"/>
      </rPr>
      <t>)</t>
    </r>
  </si>
  <si>
    <t>Catastrophic failure - modes (loss of containment) - pragmatic solution</t>
  </si>
  <si>
    <t>Risk</t>
  </si>
  <si>
    <t>Cause</t>
  </si>
  <si>
    <t>Proposed Mitigation</t>
  </si>
  <si>
    <t>Environmental contamination due to loss of primary containment
(Contamination of River Dee, groundwater and WwTW due to loss of containment of import sludge tank)</t>
  </si>
  <si>
    <t>No flooding has been reported/recorded by the operators
Even if flooding occurred, some of the underground tank contents could be displaced and contaminate the flood water, but tanks will not be damaged and full volume of sludge will not be lost.</t>
  </si>
  <si>
    <t>Existing zone risk rating</t>
  </si>
  <si>
    <t>Risk rating after mitigation</t>
  </si>
  <si>
    <t>Implimenting the above measures will significantly reduce the probability and risk of failure from the imported sludge tanks and significantly reduce the amount of secondary containment. As per CIRIA 736, the above will need to be implimented in conjunction with a good maintenance strategy</t>
  </si>
  <si>
    <t>Estimate of area required - local containment (100% of volume)</t>
  </si>
  <si>
    <t>Above ground</t>
  </si>
  <si>
    <t>W</t>
  </si>
  <si>
    <t>Middle</t>
  </si>
  <si>
    <t>Bottom</t>
  </si>
  <si>
    <t>Sides</t>
  </si>
  <si>
    <t>Length</t>
  </si>
  <si>
    <t>Sum</t>
  </si>
  <si>
    <r>
      <t>164m</t>
    </r>
    <r>
      <rPr>
        <vertAlign val="superscript"/>
        <sz val="11"/>
        <color theme="1"/>
        <rFont val="Calibri"/>
        <family val="2"/>
        <scheme val="minor"/>
      </rPr>
      <t>3</t>
    </r>
    <r>
      <rPr>
        <sz val="11"/>
        <color theme="1"/>
        <rFont val="Calibri"/>
        <family val="2"/>
        <scheme val="minor"/>
      </rPr>
      <t xml:space="preserve"> (approximately) - import sludge and screened tank
6 tankers of 30m</t>
    </r>
    <r>
      <rPr>
        <vertAlign val="superscript"/>
        <sz val="11"/>
        <color theme="1"/>
        <rFont val="Calibri"/>
        <family val="2"/>
        <scheme val="minor"/>
      </rPr>
      <t>3</t>
    </r>
    <r>
      <rPr>
        <sz val="11"/>
        <color theme="1"/>
        <rFont val="Calibri"/>
        <family val="2"/>
        <scheme val="minor"/>
      </rPr>
      <t xml:space="preserve"> - 180m</t>
    </r>
    <r>
      <rPr>
        <vertAlign val="superscript"/>
        <sz val="11"/>
        <color theme="1"/>
        <rFont val="Calibri"/>
        <family val="2"/>
        <scheme val="minor"/>
      </rPr>
      <t>3</t>
    </r>
    <r>
      <rPr>
        <sz val="11"/>
        <color theme="1"/>
        <rFont val="Calibri"/>
        <family val="2"/>
        <scheme val="minor"/>
      </rPr>
      <t xml:space="preserve"> (max)</t>
    </r>
  </si>
  <si>
    <t>Existing consequence and mitigation measure</t>
  </si>
  <si>
    <t>Height of containment (mm)</t>
  </si>
  <si>
    <t>Estimate of area required - local containment (proportion of volume)</t>
  </si>
  <si>
    <t>Structural failure - pipework (partial)</t>
  </si>
  <si>
    <t>Tanker discharge valve open when pipe not connected to tank (spillage of part of tank volume)</t>
  </si>
  <si>
    <t>Operational failure - tank (partial)</t>
  </si>
  <si>
    <t>Leak from tanker hose - the hose has been damaged in the past which had some partial loss of containment
Leak from tanker pipework and valves (corrosion)
Leak from tank (corrosion)</t>
  </si>
  <si>
    <t>Valve breaks off of the tanker leaving hole within tanker.</t>
  </si>
  <si>
    <t>Structural failure - tank (partial)</t>
  </si>
  <si>
    <t>Structural failure - pipework  (catastrophic)</t>
  </si>
  <si>
    <t>Volume loss 10%</t>
  </si>
  <si>
    <r>
      <t>164m</t>
    </r>
    <r>
      <rPr>
        <vertAlign val="superscript"/>
        <sz val="11"/>
        <color rgb="FF002060"/>
        <rFont val="Calibri"/>
        <family val="2"/>
        <scheme val="minor"/>
      </rPr>
      <t>3</t>
    </r>
    <r>
      <rPr>
        <sz val="11"/>
        <color rgb="FF002060"/>
        <rFont val="Calibri"/>
        <family val="2"/>
        <scheme val="minor"/>
      </rPr>
      <t xml:space="preserve"> (total volume of both unscreened and screened import tank) could potentially be lost. Tanks are located below ground, any loss of containment, most likely to be due to large cracks, will be contained underground. The sludge liquid will percolate into the permeable soil at a slow rate over a long period (4 x 10</t>
    </r>
    <r>
      <rPr>
        <vertAlign val="superscript"/>
        <sz val="11"/>
        <color rgb="FF002060"/>
        <rFont val="Calibri"/>
        <family val="2"/>
        <scheme val="minor"/>
      </rPr>
      <t>-5</t>
    </r>
    <r>
      <rPr>
        <sz val="11"/>
        <color rgb="FF002060"/>
        <rFont val="Calibri"/>
        <family val="2"/>
        <scheme val="minor"/>
      </rPr>
      <t xml:space="preserve"> m/s). Most probably through infiltration through the soil rather than spilling onto surface. No above ground secondary containment required.
To minimise loss of containment underground, it is advised that the tanks be structurally inspected. Falling head tests should also be carried out to limit any potential leaks underground. Tank to be refurbished if necessary. Ultrasonic meters in tanks should be alarmed when pumps (consolidation and screen feed pumps) are not in operation, but the level in the tank drops a certain distance to ensure any significant loss of containment underground is monitored.
Ultrasonic meters in tanks should be alarmed when pumps are not in operation but the level in the tank drops a certain distance to ensure any significant loss of containment underground is monitored.</t>
    </r>
  </si>
  <si>
    <t>Structural failure - tanker and tanker connections (partial)</t>
  </si>
  <si>
    <t>Operational failure - tanker (partial - catastrophic)</t>
  </si>
  <si>
    <t>In the case that the tanker tank or connections/valves of the tanker has a leak, there would be a partial loss of containment which would need to be contained.
DCWW should not allow any bad condition tankers (leaky and not maintained) to enter the site which should reduce the risk.</t>
  </si>
  <si>
    <t>Both the unscreened and screened import tanks are fitted with ultrasonic meters. The unscreened import tank is also fitted with a shut of valve that operates when the level within the tank is high, thus mitigating the possibility of overfilling of the tank. No overfilling cases were reported by the operational team. 
In the unlikely case that the tank overflows, spillage can be mitigated by operator (immediate valve shut-off) and spillage volume would be low. To futher mitigate this both the existing ultrasonic depth meters need the necessary telemetry controls and alarming. 
For the screened import tank, the pump to the inlet screen, from the imported sludge tank, should be controlled via the level in both tanks. Currently manually operated
Permeable areas around the imported sludge tanks (block paving) and low lying grassed areas is also to be replaced with impermeable hardstanding to remove the pathway to the ground.
Only competent and trained staff should be allowed to operate the site, especially the sludge treatment, to minimise any errors and mistakes.</t>
  </si>
  <si>
    <r>
      <rPr>
        <u/>
        <sz val="11"/>
        <color rgb="FF002060"/>
        <rFont val="Calibri"/>
        <family val="2"/>
        <scheme val="minor"/>
      </rPr>
      <t>Any import tanker operation is done with the tanker driver/operator and operational staff being within the sludge import area. Any potential operator error, for example valve opened when pipe isn't connected or valve left open, will be immediately spotted and the necessary shut off valves operated. Loss of containment will thus be minimised, but containment would be required for this minimal volume (10% of tanker volume).</t>
    </r>
    <r>
      <rPr>
        <sz val="11"/>
        <color rgb="FF002060"/>
        <rFont val="Calibri"/>
        <family val="2"/>
        <scheme val="minor"/>
      </rPr>
      <t xml:space="preserve">
Permeable areas around the imported sludge tanks (block paving) and low lying grassed areas is also to be replaced with impermeable hardstanding to remove the pathway to the ground.
Only competent and trained staff should be allowed to operate the site, especially the sludge treatment, to minimise any errors and mistakes.</t>
    </r>
  </si>
  <si>
    <r>
      <rPr>
        <u/>
        <sz val="11"/>
        <color rgb="FF002060"/>
        <rFont val="Calibri"/>
        <family val="2"/>
        <scheme val="minor"/>
      </rPr>
      <t xml:space="preserve">The most probable failure of the tanker, based on experience, is assumed to be most likely through leakage from valves (seals and coroded bolts) or pipework (broken hioses, pitting of pipework and joints/flanges), causing it to lose a proportion of its total volume. Secondary containment is to be provided to contain this volume. 
As the flow rate from the leaks will be very low and take a significant time to empty the whole tanker, only a proportion of the volume is considered.
As the total loss of containment from leaks is very subjective, a conservative approach was taken. A proportion of the total volume (10% of tanker volume) was assumed could be lost and needs to be contained. This was based on the assumption that operating the tanker and associated pipework and valves could aggrevate the existing leak(s) causing more volume to spill. 
</t>
    </r>
    <r>
      <rPr>
        <sz val="11"/>
        <color rgb="FF002060"/>
        <rFont val="Calibri"/>
        <family val="2"/>
        <scheme val="minor"/>
      </rPr>
      <t xml:space="preserve">
Permeable areas around the imported sludge tanks (block paving) and low lying grassed areas is also to be replaced with impermeable hardstanding to remove the pathway to the ground.</t>
    </r>
  </si>
  <si>
    <t>Above ground volume (tanker volume)</t>
  </si>
  <si>
    <t>The most probable failure for the import tank area is, based on experience, to be through operational failure (valve left open) or leaks/damage to the hose.
During emptying of the sludge tanker into the import sludge tank, the import area is manned. Any potential leaks or spills would be easily spotted and the necessary valves closed immediately to limit volume lost. 
Based on experience and approaches used for ferric dosing bunds, a 10% volume loss was used to determine the bund volume required.</t>
  </si>
  <si>
    <r>
      <t xml:space="preserve">Original construction was ductile and cast iron (1981) but was replaced with stainless steel pipework (2015). Operational staff stated that there has been no known visible leaks on the import tank pipework, especiallly after the pipes were replaced.
As construction was fit for purpose at the time of construction, secondary containment provision is not considered for the underground pipework.
To assess the condition of underground pipework and chambers, CCTV and the necessary leakage detection (falling head tests) should be done to check if any excessive leakage is experienced.  All above ground pipework and chambers to be inspected structurally for any leaks and necessary falling head tests conducted. Pipework and chambers to be refurbished if necessary. 
</t>
    </r>
    <r>
      <rPr>
        <u/>
        <sz val="11"/>
        <color rgb="FF002060"/>
        <rFont val="Calibri"/>
        <family val="2"/>
        <scheme val="minor"/>
      </rPr>
      <t>Based on experience the volume that could be lost due to above ground leaks is minimal. Significant leaks would be spotted by operational staff during their daily inspection and repaired and any loss of containment mitigated. The volume lost to leaks would be able to be contained in the hardstanding area around the tanks and pipework.</t>
    </r>
    <r>
      <rPr>
        <sz val="11"/>
        <color rgb="FF002060"/>
        <rFont val="Calibri"/>
        <family val="2"/>
        <scheme val="minor"/>
      </rPr>
      <t xml:space="preserve">
Permeable areas around the imported sludge tanks (block paving) and low lying grassed areas is also to be replaced with impermeable hardstanding to remove the pathway to the ground.</t>
    </r>
  </si>
  <si>
    <t>To mitigate the very unlikely occurance where the rising main or return pipework for the screening area could fail, the necessary pump controls need to be put in place, if not already, if there is a sudden loss of pressure in the rising main, the pumps should switch off.
Containment should be provided for the volume that could be lost within the length of pipe. 
All above ground pipework and chambers to be inspected structurally for any leaks and necessary falling head tests conducted. Pipework and chambers to be refurbished if necessary. 
Permeable areas around the imported sludge tanks (block paving) and low lying grassed areas is also to be replaced with impermeable hardstanding to remove the pathway to the ground.</t>
  </si>
  <si>
    <t>Catastrophic failure</t>
  </si>
  <si>
    <t>Pragmatic volume</t>
  </si>
  <si>
    <t>10% of tanker</t>
  </si>
  <si>
    <t>River Dee - animals and fish (river is 300m away from the tanks)</t>
  </si>
  <si>
    <t>Structural failure - tanker and tanker connections (catastrophic)</t>
  </si>
  <si>
    <t>Filling of the import sludge tank is done with operational staff present
DCWW operational staff would stop filling if a significant tanker or hose/connection/valve leak is found. In case of a leak, the loss of containment would be contained in the hardstanding area.
Total loss of containment is unlikely (partial loss of containment would be more likely to occur and has in the past - hose leak)</t>
  </si>
  <si>
    <t xml:space="preserve">No known vehicle impacts - but no barrier/protection
Vehicles unlikely to damage underground tanks or displace any liquid within them. 
Total loss of containment is therefore not deemed to be a credible scenario. </t>
  </si>
  <si>
    <r>
      <t xml:space="preserve">
Operationally if the site is flooded, the site will not be accepting sludge imports and thus the probability of flood water getting contaminated with sludge from the imported sludge tanks is low.
</t>
    </r>
    <r>
      <rPr>
        <b/>
        <sz val="11"/>
        <color rgb="FF002060"/>
        <rFont val="Calibri"/>
        <family val="2"/>
        <scheme val="minor"/>
      </rPr>
      <t>No mitigation measures proposed.</t>
    </r>
    <r>
      <rPr>
        <sz val="11"/>
        <color rgb="FF002060"/>
        <rFont val="Calibri"/>
        <family val="2"/>
        <scheme val="minor"/>
      </rPr>
      <t xml:space="preserve">
</t>
    </r>
  </si>
  <si>
    <r>
      <t xml:space="preserve">Vandalism on site has been mainly theft. If pipes and tanks get damaged within the imported sludge area, because it is operated on a daily basis (during the week) with operational staff present, the risk of loss of containment is low. If there are any signs of damage due to vandalism operators will fix any damage first.
</t>
    </r>
    <r>
      <rPr>
        <b/>
        <sz val="11"/>
        <color rgb="FF002060"/>
        <rFont val="Calibri"/>
        <family val="2"/>
        <scheme val="minor"/>
      </rPr>
      <t>No mitigation measures proposed, existing measures deemed adequate.</t>
    </r>
  </si>
  <si>
    <r>
      <t xml:space="preserve">There are currently no vehicular impact protection for the import tank. Vehicular impacts are unlikely to displace any of the undergound volume but could damage above ground pipework.
</t>
    </r>
    <r>
      <rPr>
        <b/>
        <sz val="11"/>
        <color rgb="FF002060"/>
        <rFont val="Calibri"/>
        <family val="2"/>
        <scheme val="minor"/>
      </rPr>
      <t xml:space="preserve">Vehicle barriers are proposed around front of tank and screening area building. This is to mitigate any potential impacts from vehicles. </t>
    </r>
  </si>
  <si>
    <t>Structural failure - tank (Catastrophic)</t>
  </si>
  <si>
    <t>Catastrophic failure due to significant external damage</t>
  </si>
  <si>
    <t xml:space="preserve">The probability and risk of failure from the tanks is low and any associated loss of inventory volume would be contained within the adjacent hardstanding area. In line with CIRIA 736, block paving and low lying grassed areas should be replaced with impermeable hardstanding and containment needs to be provided for operational error (valve left open) or the tanker had significant leaks.
The site maintenance strategy and annual plant shutdown does need to include structural assessments of the containment structures, including the surrounding hardstanding areas. Drainage pipework and above ground process pipework should be inspected by a competent engineer to allow for pro-active maintenance. </t>
  </si>
  <si>
    <t>Imported sludge is held within a tank where after it is pumped to a screen returned to the tank and then the screened sludge is pumped towards the consolidation tanks.</t>
  </si>
  <si>
    <t>Block paving around tanks - permeable
Road is paved to south east - permeable
Road south of tank is tarmacked - impermeable</t>
  </si>
  <si>
    <t>Not flammable</t>
  </si>
  <si>
    <t>Organic heavy - Nitrogen, 
Phosphorous, Ammonia, BOD, TSS, COD - Environmental hazard (algae blooms and death of organisms)
Pathogens - Human hazard (E.coli etc.)</t>
  </si>
  <si>
    <t>Surface water mixed with sludge/pollutants</t>
  </si>
  <si>
    <t>Existing underground services - ductwork, tunnels etc. (locations not known)</t>
  </si>
  <si>
    <t>Frequency of loss of containment</t>
  </si>
  <si>
    <r>
      <t xml:space="preserve">There are currently no vehicular impact protection for the import tank. Vehicular impacts are unlikely to displace any of the underground volume but could damage above ground pipework.
</t>
    </r>
    <r>
      <rPr>
        <b/>
        <sz val="11"/>
        <color rgb="FF002060"/>
        <rFont val="Calibri"/>
        <family val="2"/>
        <scheme val="minor"/>
      </rPr>
      <t xml:space="preserve">Vehicle barriers are proposed around front of tank and screening area building. This is to mitigate any potential impacts from vehicles and potential damage which could lead to loss of containment. </t>
    </r>
  </si>
  <si>
    <t>Soil within site is of permeable nature - Clay or impermeable soil type not plentiful
Potential for stabilised soil (lime and cement used to make it impermeable) for bund construction.
Area of which bunding can be provided is however limited - assuming for example a bund height of 300mm, crest width of 100m, side slopes of 1:3 - a base width of the bund of at least 2000mm is required.
Dependant on area required and nature of surrounding area, might be applicable
Not applicable within the import sludge tank area.</t>
  </si>
  <si>
    <t xml:space="preserve">Tanker volume is proposed to be contained within the surrounding area. Where external surfaces around the tanks are currently permeable (block paving and paved), to be made impermeable - concrete surface.
Volume is proposed to be contained in hardstanding road area to the south east of the imported sludge tank. Current kerb heights to be increased locally around low points through provision of masonry/concrete bund wall. </t>
  </si>
  <si>
    <r>
      <t>If catastrophic failure of the tanker occurs (tanker tank or valve failure) which is extremely unlikely, up to 30m</t>
    </r>
    <r>
      <rPr>
        <vertAlign val="superscript"/>
        <sz val="11"/>
        <color rgb="FF002060"/>
        <rFont val="Calibri"/>
        <family val="2"/>
        <scheme val="minor"/>
      </rPr>
      <t>3</t>
    </r>
    <r>
      <rPr>
        <sz val="11"/>
        <color rgb="FF002060"/>
        <rFont val="Calibri"/>
        <family val="2"/>
        <scheme val="minor"/>
      </rPr>
      <t xml:space="preserve"> of sludge could spill to ground. There are no credible scenarios identified that could lead to catastrophic failure. 
</t>
    </r>
    <r>
      <rPr>
        <b/>
        <sz val="11"/>
        <color rgb="FF002060"/>
        <rFont val="Calibri"/>
        <family val="2"/>
        <scheme val="minor"/>
      </rPr>
      <t xml:space="preserve">
The zone is robust and safe provided the permeable areas around the import tank (block paving and low lying grassed areas) is replaced with impermeable hardstanding to remove the pathway to the ground.</t>
    </r>
  </si>
  <si>
    <r>
      <t xml:space="preserve">The most probable failure of the tanker other than operator error, is through leakage from valves (seals and corroded bolts) or pipework (broken hoses, pitting of pipework and joints/flanges), causing it to lose a proportion of its total volume. Secondary containment is to be provided to contain this volume. 
The volume lost due to this cause would be less than a scenario involving operator error as it would be a gradual deterioration rather than a sudden loss of volume. Secondary containment of 10% of containment of the import tanker volume is therefore still considered to be appropriate.  
</t>
    </r>
    <r>
      <rPr>
        <b/>
        <sz val="11"/>
        <color rgb="FF002060"/>
        <rFont val="Calibri"/>
        <family val="2"/>
        <scheme val="minor"/>
      </rPr>
      <t xml:space="preserve">The zone is robust and safe provided the permeable areas around the import tank (block paving and low lying grassed areas) is replaced with impermeable hardstanding to remove the pathway to the ground and secondary containment is provided to contain the potential volume loss of the tanker within the site. </t>
    </r>
  </si>
  <si>
    <t>Filling of the import sludge tank is done with operational staff present
Tanker is operator controlled and there is a shut off valve
Total loss of containment not credible due to operational presence during filling of import sludge tank (partial loss of containment would be more likely to occur)</t>
  </si>
  <si>
    <t>Overfilling of unscreened import tank - Tank has an overfill control in place (valve controlled via level in tank) and filling of tank is done with operational presence.
Overfilling of screened import tank - Tank does not have an overfill control in place but site is manned during operation within the import sludge area so any overfilling should be noticed and volume would be minimal.
Total loss of containment is unlikely (partial loss of containment would be more likely to occur)</t>
  </si>
  <si>
    <t>&lt; 1 in 100</t>
  </si>
  <si>
    <t>&gt; 1 in 1 Million</t>
  </si>
  <si>
    <t xml:space="preserve">Filling of the import sludge tank is done with operational staff present
For the tanker to lose its full inventory, the pipe connections near the bottom of the tank must fail/break off, causing a rupture/hole in the tank. There are no credible scenarios that could result in this happening.
</t>
  </si>
  <si>
    <t xml:space="preserve">Most likely through cracks formed in concrete following deterioration and spalling of the concrete surface and reinforcement.
Most critical cracks would be large cracks at low level along the side of the tank walls or tank base, although deterioration is more likely to occur higher up the tank. </t>
  </si>
  <si>
    <t>Loss of containment due to rising main failure to the inlet screen and tank.</t>
  </si>
  <si>
    <t>Loss of containment most likely to occur where there are weak points in the pipework - where pipe connects with the structure, bolts/sealant at pipe flanges/valves or along any pipe pitting.
Weak point could be created through either human damage (during maintenance/operation), erosion (high velocities and silt content within the pipe) or environmental (corrosion)</t>
  </si>
  <si>
    <t>No known vandalism to tanks - CCTV cameras on site. Thefts in the past based on comments from operators but no damage has been caused to any of the assets on site.
If vandalism damage were to occur, total loss of containment would not be possible. Partial loss of containment could occur if slight damage was done.</t>
  </si>
  <si>
    <r>
      <t xml:space="preserve">Any import tanker operation is undertaken with the tanker driver/operator and operational staff present in the sludge import area. Therefore, any loss of containment due to operator error would be rectified immediately by inhibiting the sludge transfer and operating isolation valves. Loss of containment will thus be minimised, but containment would be required for this minimal volume lost, assumed to be no more than 10% of the tanker volume.
Only competent and trained staff operate the site.
</t>
    </r>
    <r>
      <rPr>
        <b/>
        <sz val="11"/>
        <color rgb="FF002060"/>
        <rFont val="Calibri"/>
        <family val="2"/>
        <scheme val="minor"/>
      </rPr>
      <t xml:space="preserve">The zone is robust and safe provided the permeable areas around the import tank (block paving and low lying grassed areas) is replaced with impermeable hardstanding to remove the pathway to the ground and secondary containment is provided to contain the potential volume loss of the tanker within the site. </t>
    </r>
  </si>
  <si>
    <r>
      <t xml:space="preserve">Both the unscreened and screened import tanks are fitted with ultrasonic meters. The unscreened import tank is also fitted with a shut of valve that operates when the level within the tank is high, thus mitigating the possibility of overfilling of the tank. No overfilling cases have been reported by the operational team. 
In the unlikely case that the tank overflows due to overfilling, the operator can close the isolation valve, minimising the total spill volume. To further mitigate this, both the existing ultrasonic depth meters could also have auto shut-off controls and associated alarms in place. 
The inlet screen feed pump to the inlet screen, and from the imported sludge tank, could be automatically inhibited on high level in the screened import tank. Currently this is manually operated.
Only competent and trained staff operate the site.
</t>
    </r>
    <r>
      <rPr>
        <b/>
        <sz val="11"/>
        <color rgb="FF002060"/>
        <rFont val="Calibri"/>
        <family val="2"/>
        <scheme val="minor"/>
      </rPr>
      <t xml:space="preserve">
The zone is robust and safe provided the permeable areas around the import tank (block paving and low lying grassed areas) is replaced with impermeable hardstanding to remove the pathway to the ground.</t>
    </r>
  </si>
  <si>
    <r>
      <t xml:space="preserve">The tank construction is reinforced concrete (1981). Operational staff stated that there have been no known visible leaks from the tanks and no external damage. Construction was fit for purpose at the time of construction.
Due to the very unlikely event of catastrophic failure of the tank due to operational or maintenance procedures (excessive external damage), total loss of containment is very unlikely. If damage does occur, operational staff can isolate the tank and drain it down quickly.
As there are no above ground pipe connections to the side of the tank (only at high level) and the concrete nature of the tank, containment for partial failure (cracks) is only considered.
</t>
    </r>
    <r>
      <rPr>
        <b/>
        <sz val="11"/>
        <color rgb="FF002060"/>
        <rFont val="Calibri"/>
        <family val="2"/>
        <scheme val="minor"/>
      </rPr>
      <t>The zone is robust and safe provided the permeable areas around the import tank (block paving and low lying grassed areas) is replaced with impermeable hardstanding to remove the pathway to the ground. Associated drainage  would connect to liquor return drainage system. The tanks should be inspected on at least an annual basis by a competent engineer in addition to the current maintenance strategy. This can be undertaken during the sludge plant's annual maintenance and inspection shutdown. No further mitigation is considered to be necessary.</t>
    </r>
  </si>
  <si>
    <t>Tanks are primarily located below ground, any catastrophic loss of containment will be underground, unless the inventory is displaced which is extremely unlikely. The sludge liquid will most likely percolate into the permeable soil at a slow rate over a long period.
There are no credible scenarios that could lead to a catastrophic failure of the underground tank (partial loss of containment would be more likely to occur but still very unlikely).</t>
  </si>
  <si>
    <t>In the extremely unlikely event where the above ground pipework (rising main to the screen or the return pipework) fails, a proportion of the import tank volume could be lost if the valves are not closed by operational staff or tanks are not drained down to limit loss of containment.
Pumps to the screening area would be shut down immediately by operational staff if the pipes were to fail as the import area is manned during operation.
There are no credible scenarios that could lead to a catastrophic failure of the pipework (partial loss of containment would be more likely to occur but still very unlikely).</t>
  </si>
  <si>
    <t>Majority of pipework and connections are located below ground - within the ground or within the chambers below ground. There is some above ground pipework for the screening process (rising main and return pipework). 
If loss of containment occurs underground, sludge will percolate into the soil at a slow rate over a long period. If there are significant leaks, localised wet areas may be present above ground.
If loss of containment occurs above ground through leaks or overflow in screening area, a small proprotion of sludge may also percolate into the soil via the block paving at a slow rate over a long period. 
Due to operational presence in the import area, significant leaks (above or below) ground would be noticed and loss of containment would be mitigated through operational measures (inhibit pumps, closing valves). 
The above ground pipework was replaced in 2015 and there have been no known leaks from new stainless steel pipework.
Total loss of containment is therefore not deemed to be a credible scenario. Partial loss of containment is possible but still highly unlikely when considering larger volumes.</t>
  </si>
  <si>
    <t>The tank is located below ground so any loss of containment will be contained underground. The cause will most likely be due to hydrogen sulphide attack due to septic sludge, which is more likely to lead to deterioration near the upper third of the tank. This could eventually lead to spalling, deterioration of reinforcement and subsequent cracking over a long period of time. The sludge liquid could percolate into the permeable soil at a slow rate over a long period (4 x 10-5 m/s) in such a scenario.
Due to operational presence on site and in the import area, large drops in levels in the tank would be noticed. Currently, there is no level sensor alarm within the tank. 
During refurbishment works of pipework, operational staff inspected the concrete tank and it was in a good condition with no significant cracks or signs of deterioration of the internal concrete surface. This suggested that hydrogen sulphide attack is not an issue inside the tanks. 
There are no credible scenarios that could lead to a catastrophic failure of the underground tank (partial loss of containment would be more likely to occur but still highly unlikely with appropriate inspection and maintenance regimes in place).</t>
  </si>
  <si>
    <r>
      <t xml:space="preserve">The tank construction is reinforced concrete (1981) and the total combined volume contained is up to 164m3. Operational staff stated that there have been no known visible leaks from the tanks and no external (above ground) damage. Construction was fit for purpose at the time of construction.
To reduce the likelihood of partial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b/>
        <sz val="11"/>
        <color rgb="FF002060"/>
        <rFont val="Calibri"/>
        <family val="2"/>
        <scheme val="minor"/>
      </rPr>
      <t>The zone is robust and safe provided the permeable areas around the import tank (block paving and low lying grassed areas) is replaced with impermeable hardstanding to remove the pathway to the ground. Associated drainage would connect to liquor return drainage system. The tanks should be inspected on at least an annual basis by a competent engineer in addition to the current maintenance strategy. This can be undertaken during the sludge plant's annual maintenance and inspection shutdown. No further mitigation is considered to be necessary.</t>
    </r>
  </si>
  <si>
    <r>
      <t xml:space="preserve">If catastrophic failure of the above ground pipework occurs (i.e. rising main pipe failure), the pumps, if not already, should have the necessary auto-inhibits on low pressure to minimise the loss of containment. The volume contained in the pipe length should still be contained. Additional secondary containment is not proposed and volume is assumed will be able to be accommodated in the new hardstanding area around the tank and pipework within the drainage system.
</t>
    </r>
    <r>
      <rPr>
        <b/>
        <sz val="11"/>
        <color rgb="FF002060"/>
        <rFont val="Calibri"/>
        <family val="2"/>
        <scheme val="minor"/>
      </rPr>
      <t xml:space="preserve">
The zone is robust and safe provided the permeable areas around the import tank (block paving and low lying grassed areas)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 (CCTV and the necessary leakage detection via falling head tests).</t>
    </r>
  </si>
  <si>
    <r>
      <t xml:space="preserve">Original construction was ductile and cast iron (1981) but was replaced with stainless steel pipework (2015). Operational staff stated that there has been no known visible leaks from the import tank pipework, especially after the pipes were replaced. As construction was fit for purpose at the time of construction, secondary containment provision is not considered for the underground pipework.
Based on experience the volume that could be lost due to above ground pipework leaks is minimal. Significant leaks would be spotted by operational staff during their daily inspection (site is also manned) and repaired and any loss of containment mitigated. The volume lost to leaks would be able to be contained in the new hardstanding area around the tanks (replacing the block paving and low lying grassed areas) and drainage pipework. 
Sludge would seep through the leaks at a very slow rate. The volume would slowly flow down the side of the pipe and gather around the pipework. The actual volume lost would be minimal. In the unlikely event that there is significant loss of containment through pipework above ground, loss of containment would be limited to the new and existing hardstanding area around the pipework and tanks.
</t>
    </r>
    <r>
      <rPr>
        <b/>
        <sz val="11"/>
        <color rgb="FF002060"/>
        <rFont val="Calibri"/>
        <family val="2"/>
        <scheme val="minor"/>
      </rPr>
      <t>The zone is robust and safe provided the permeable areas around the import tank (block paving and low lying grassed areas)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 (CCTV and the necessary leakage detection via falling head tests).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</si>
</sst>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charset val="204"/>
    </font>
    <font>
      <sz val="10"/>
      <name val="Arial"/>
      <family val="2"/>
    </font>
    <font>
      <b/>
      <sz val="11"/>
      <color rgb="FFFF0000"/>
      <name val="Calibri"/>
      <family val="2"/>
      <scheme val="minor"/>
    </font>
    <font>
      <vertAlign val="superscript"/>
      <sz val="11"/>
      <color theme="1"/>
      <name val="Calibri"/>
      <family val="2"/>
      <scheme val="minor"/>
    </font>
    <font>
      <sz val="9"/>
      <color indexed="81"/>
      <name val="Tahoma"/>
      <family val="2"/>
    </font>
    <font>
      <b/>
      <sz val="9"/>
      <color indexed="81"/>
      <name val="Tahoma"/>
      <family val="2"/>
    </font>
    <font>
      <sz val="11"/>
      <color rgb="FF002060"/>
      <name val="Calibri"/>
      <family val="2"/>
      <scheme val="minor"/>
    </font>
    <font>
      <vertAlign val="superscript"/>
      <sz val="11"/>
      <color rgb="FF002060"/>
      <name val="Calibri"/>
      <family val="2"/>
      <scheme val="minor"/>
    </font>
    <font>
      <sz val="11"/>
      <color rgb="FF92D050"/>
      <name val="Calibri"/>
      <family val="2"/>
      <scheme val="minor"/>
    </font>
    <font>
      <b/>
      <vertAlign val="superscript"/>
      <sz val="11"/>
      <color theme="1"/>
      <name val="Calibri"/>
      <family val="2"/>
      <scheme val="minor"/>
    </font>
    <font>
      <b/>
      <sz val="11"/>
      <color theme="4" tint="-0.249977111117893"/>
      <name val="Calibri"/>
      <family val="2"/>
      <scheme val="minor"/>
    </font>
    <font>
      <b/>
      <sz val="11"/>
      <color theme="4"/>
      <name val="Calibri"/>
      <family val="2"/>
      <scheme val="minor"/>
    </font>
    <font>
      <sz val="11"/>
      <color theme="4"/>
      <name val="Calibri"/>
      <family val="2"/>
      <scheme val="minor"/>
    </font>
    <font>
      <sz val="11"/>
      <name val="Calibri"/>
      <family val="2"/>
      <scheme val="minor"/>
    </font>
    <font>
      <sz val="11"/>
      <color rgb="FF0070C0"/>
      <name val="Calibri"/>
      <family val="2"/>
      <scheme val="minor"/>
    </font>
    <font>
      <b/>
      <sz val="11"/>
      <name val="Calibri"/>
      <family val="2"/>
      <scheme val="minor"/>
    </font>
    <font>
      <b/>
      <sz val="11"/>
      <color rgb="FF002060"/>
      <name val="Calibri"/>
      <family val="2"/>
      <scheme val="minor"/>
    </font>
    <font>
      <u/>
      <sz val="11"/>
      <color rgb="FF002060"/>
      <name val="Calibri"/>
      <family val="2"/>
      <scheme val="minor"/>
    </font>
    <font>
      <sz val="9"/>
      <color indexed="81"/>
      <name val="Tahoma"/>
      <charset val="1"/>
    </font>
    <font>
      <b/>
      <sz val="9"/>
      <color indexed="81"/>
      <name val="Tahoma"/>
      <charset val="1"/>
    </font>
  </fonts>
  <fills count="16">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33FF00"/>
        <bgColor indexed="64"/>
      </patternFill>
    </fill>
    <fill>
      <patternFill patternType="solid">
        <fgColor rgb="FFFFC000"/>
        <bgColor indexed="64"/>
      </patternFill>
    </fill>
    <fill>
      <patternFill patternType="solid">
        <fgColor rgb="FFFF333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4" tint="0.59999389629810485"/>
        <bgColor indexed="64"/>
      </patternFill>
    </fill>
  </fills>
  <borders count="33">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right/>
      <top style="thin">
        <color indexed="64"/>
      </top>
      <bottom style="double">
        <color indexed="64"/>
      </bottom>
      <diagonal/>
    </border>
    <border>
      <left style="medium">
        <color indexed="64"/>
      </left>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xf numFmtId="0" fontId="3" fillId="0" borderId="0"/>
    <xf numFmtId="0" fontId="1" fillId="0" borderId="0"/>
    <xf numFmtId="0" fontId="4" fillId="0" borderId="0"/>
    <xf numFmtId="0" fontId="1" fillId="0" borderId="0"/>
  </cellStyleXfs>
  <cellXfs count="179">
    <xf numFmtId="0" fontId="0" fillId="0" borderId="0" xfId="0"/>
    <xf numFmtId="0" fontId="0" fillId="0" borderId="1" xfId="0" applyBorder="1" applyAlignment="1">
      <alignment horizontal="center" vertical="center" wrapText="1"/>
    </xf>
    <xf numFmtId="0" fontId="5" fillId="0" borderId="0" xfId="0" applyFont="1"/>
    <xf numFmtId="0" fontId="5" fillId="0" borderId="0" xfId="0" applyFont="1" applyFill="1" applyBorder="1" applyAlignment="1">
      <alignment vertical="center" wrapText="1"/>
    </xf>
    <xf numFmtId="0" fontId="0" fillId="0" borderId="0" xfId="0" applyAlignment="1">
      <alignment wrapText="1"/>
    </xf>
    <xf numFmtId="0" fontId="0" fillId="0" borderId="1" xfId="0" applyBorder="1"/>
    <xf numFmtId="0" fontId="5" fillId="3" borderId="4"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2" fillId="4" borderId="17" xfId="0" applyFont="1" applyFill="1" applyBorder="1" applyAlignment="1">
      <alignment horizontal="center" vertical="center"/>
    </xf>
    <xf numFmtId="0" fontId="2" fillId="4" borderId="18" xfId="0" applyFont="1" applyFill="1" applyBorder="1" applyAlignment="1">
      <alignment horizontal="center" vertical="center"/>
    </xf>
    <xf numFmtId="0" fontId="2" fillId="2" borderId="18" xfId="0" applyFont="1" applyFill="1" applyBorder="1" applyAlignment="1">
      <alignment horizontal="center" vertical="center" wrapText="1"/>
    </xf>
    <xf numFmtId="0" fontId="0" fillId="0" borderId="0" xfId="0" applyBorder="1" applyAlignment="1">
      <alignment horizontal="center" vertical="center" wrapText="1"/>
    </xf>
    <xf numFmtId="0" fontId="5" fillId="3" borderId="13" xfId="0" applyFont="1" applyFill="1" applyBorder="1" applyAlignment="1">
      <alignment horizontal="center" vertical="center" wrapText="1"/>
    </xf>
    <xf numFmtId="0" fontId="0" fillId="0" borderId="20" xfId="0" applyBorder="1" applyAlignment="1">
      <alignment vertical="top" wrapText="1"/>
    </xf>
    <xf numFmtId="0" fontId="2" fillId="2" borderId="17"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wrapText="1"/>
    </xf>
    <xf numFmtId="0" fontId="2" fillId="0" borderId="1" xfId="0" applyFont="1" applyBorder="1" applyAlignment="1">
      <alignment horizontal="center" vertical="center" wrapText="1"/>
    </xf>
    <xf numFmtId="0" fontId="0" fillId="6" borderId="1" xfId="0" applyFill="1" applyBorder="1" applyAlignment="1">
      <alignment horizontal="center" vertical="center" wrapText="1"/>
    </xf>
    <xf numFmtId="0" fontId="0" fillId="7" borderId="1" xfId="0" applyFill="1" applyBorder="1" applyAlignment="1">
      <alignment horizontal="center" vertical="center" wrapText="1"/>
    </xf>
    <xf numFmtId="0" fontId="0" fillId="0" borderId="1" xfId="0" applyBorder="1" applyAlignment="1">
      <alignment horizontal="center"/>
    </xf>
    <xf numFmtId="0" fontId="2" fillId="0" borderId="0" xfId="0" applyFont="1"/>
    <xf numFmtId="0" fontId="2" fillId="0" borderId="1" xfId="0" applyFont="1" applyBorder="1"/>
    <xf numFmtId="0" fontId="2" fillId="0" borderId="1" xfId="0" applyFont="1" applyBorder="1" applyAlignment="1">
      <alignment wrapText="1"/>
    </xf>
    <xf numFmtId="0" fontId="0" fillId="0" borderId="1" xfId="0" applyBorder="1" applyAlignment="1">
      <alignment horizontal="left"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0" xfId="0" applyFill="1" applyBorder="1" applyAlignment="1">
      <alignment horizontal="left" vertical="center"/>
    </xf>
    <xf numFmtId="0" fontId="5" fillId="8" borderId="13" xfId="0" applyFont="1" applyFill="1" applyBorder="1" applyAlignment="1">
      <alignment horizontal="center" vertical="center" wrapText="1"/>
    </xf>
    <xf numFmtId="0" fontId="9" fillId="0" borderId="2" xfId="0" applyFont="1" applyBorder="1" applyAlignment="1">
      <alignment vertical="center" wrapText="1"/>
    </xf>
    <xf numFmtId="0" fontId="9" fillId="0" borderId="3" xfId="0" applyFont="1" applyBorder="1" applyAlignment="1">
      <alignment horizontal="center" vertical="center" wrapText="1"/>
    </xf>
    <xf numFmtId="0" fontId="9" fillId="0" borderId="10" xfId="0" applyFont="1" applyBorder="1" applyAlignment="1">
      <alignment vertical="center" wrapText="1"/>
    </xf>
    <xf numFmtId="0" fontId="9" fillId="0" borderId="11" xfId="0" applyFont="1" applyBorder="1" applyAlignment="1">
      <alignment horizontal="center" vertical="center" wrapText="1"/>
    </xf>
    <xf numFmtId="0" fontId="9" fillId="0" borderId="14" xfId="0" applyFont="1" applyBorder="1" applyAlignment="1">
      <alignment vertical="center" wrapText="1"/>
    </xf>
    <xf numFmtId="0" fontId="9" fillId="0" borderId="15" xfId="0" applyFont="1" applyBorder="1" applyAlignment="1">
      <alignment horizontal="center" vertical="center" wrapText="1"/>
    </xf>
    <xf numFmtId="0" fontId="9" fillId="0" borderId="9" xfId="0" applyFont="1" applyFill="1" applyBorder="1" applyAlignment="1">
      <alignment horizontal="left" vertical="center"/>
    </xf>
    <xf numFmtId="0" fontId="9" fillId="0" borderId="8" xfId="0" applyFont="1" applyFill="1" applyBorder="1" applyAlignment="1">
      <alignment horizontal="left" vertical="center"/>
    </xf>
    <xf numFmtId="0" fontId="0" fillId="9" borderId="0" xfId="0" applyFill="1"/>
    <xf numFmtId="0" fontId="11" fillId="0" borderId="0" xfId="0" applyFont="1"/>
    <xf numFmtId="0" fontId="0" fillId="0" borderId="30" xfId="0" applyBorder="1"/>
    <xf numFmtId="0" fontId="2" fillId="0" borderId="30" xfId="0" applyFont="1" applyBorder="1"/>
    <xf numFmtId="0" fontId="13" fillId="0" borderId="0" xfId="0" applyFont="1"/>
    <xf numFmtId="0" fontId="0" fillId="8" borderId="0" xfId="0" applyFill="1"/>
    <xf numFmtId="0" fontId="0" fillId="0" borderId="0" xfId="0" applyAlignment="1">
      <alignment vertical="center" wrapText="1"/>
    </xf>
    <xf numFmtId="0" fontId="2" fillId="10" borderId="1" xfId="0" applyFont="1" applyFill="1" applyBorder="1" applyAlignment="1">
      <alignment horizontal="center"/>
    </xf>
    <xf numFmtId="0" fontId="0" fillId="0" borderId="1" xfId="0" applyBorder="1" applyAlignment="1">
      <alignment vertical="center" wrapText="1"/>
    </xf>
    <xf numFmtId="0" fontId="0" fillId="0" borderId="1" xfId="0" applyBorder="1" applyAlignment="1">
      <alignment wrapText="1"/>
    </xf>
    <xf numFmtId="0" fontId="0" fillId="0" borderId="1" xfId="0" applyFont="1" applyBorder="1" applyAlignment="1">
      <alignment vertical="center" wrapText="1"/>
    </xf>
    <xf numFmtId="0" fontId="0" fillId="0" borderId="1" xfId="0" applyBorder="1" applyAlignment="1">
      <alignment vertical="center"/>
    </xf>
    <xf numFmtId="0" fontId="9" fillId="0" borderId="15" xfId="0" applyFont="1" applyFill="1" applyBorder="1" applyAlignment="1">
      <alignment horizontal="center" vertical="center" wrapText="1"/>
    </xf>
    <xf numFmtId="164" fontId="0" fillId="0" borderId="0" xfId="0" applyNumberFormat="1"/>
    <xf numFmtId="1" fontId="2" fillId="9" borderId="0" xfId="0" applyNumberFormat="1" applyFont="1" applyFill="1"/>
    <xf numFmtId="0" fontId="0" fillId="0" borderId="1" xfId="0" applyFill="1" applyBorder="1" applyAlignment="1">
      <alignment vertical="center" wrapText="1"/>
    </xf>
    <xf numFmtId="0" fontId="0" fillId="11" borderId="0" xfId="0" applyFill="1" applyAlignment="1">
      <alignment horizontal="center"/>
    </xf>
    <xf numFmtId="0" fontId="0" fillId="12" borderId="1" xfId="0" applyFill="1" applyBorder="1" applyAlignment="1">
      <alignment horizontal="center"/>
    </xf>
    <xf numFmtId="1" fontId="0" fillId="12" borderId="1" xfId="0" applyNumberFormat="1" applyFill="1" applyBorder="1" applyAlignment="1">
      <alignment horizontal="center"/>
    </xf>
    <xf numFmtId="0" fontId="0" fillId="0" borderId="0" xfId="0" applyAlignment="1"/>
    <xf numFmtId="0" fontId="0" fillId="0" borderId="0" xfId="0" applyAlignment="1">
      <alignment vertical="top" wrapText="1"/>
    </xf>
    <xf numFmtId="0" fontId="0" fillId="0" borderId="0" xfId="0" applyAlignment="1">
      <alignment vertical="top"/>
    </xf>
    <xf numFmtId="2" fontId="0" fillId="0" borderId="0" xfId="0" applyNumberFormat="1"/>
    <xf numFmtId="0" fontId="0" fillId="0" borderId="0" xfId="0" applyFont="1" applyFill="1" applyAlignment="1">
      <alignment horizontal="left" vertical="center" wrapText="1"/>
    </xf>
    <xf numFmtId="0" fontId="0" fillId="0" borderId="0" xfId="0" applyFont="1" applyFill="1" applyAlignment="1">
      <alignment horizontal="left" vertical="top" wrapText="1"/>
    </xf>
    <xf numFmtId="0" fontId="2" fillId="0" borderId="0" xfId="0" applyFont="1" applyAlignment="1">
      <alignment vertical="top"/>
    </xf>
    <xf numFmtId="0" fontId="9" fillId="0" borderId="0" xfId="0" applyFont="1" applyFill="1" applyBorder="1" applyAlignment="1">
      <alignment horizontal="left" vertical="center"/>
    </xf>
    <xf numFmtId="0" fontId="0" fillId="0" borderId="0" xfId="0" applyFont="1" applyFill="1" applyAlignment="1">
      <alignment horizontal="left" vertical="top" wrapText="1"/>
    </xf>
    <xf numFmtId="0" fontId="0" fillId="0" borderId="0" xfId="0" applyFont="1" applyFill="1" applyAlignment="1">
      <alignment horizontal="left" vertical="top" wrapText="1"/>
    </xf>
    <xf numFmtId="0" fontId="14" fillId="0" borderId="0" xfId="0" applyFont="1" applyFill="1" applyBorder="1" applyAlignment="1">
      <alignment horizontal="left" vertical="top" wrapText="1"/>
    </xf>
    <xf numFmtId="0" fontId="9" fillId="0" borderId="9" xfId="0" applyFont="1" applyBorder="1" applyAlignment="1">
      <alignment horizontal="left" vertical="center" wrapText="1"/>
    </xf>
    <xf numFmtId="0" fontId="9" fillId="0" borderId="1" xfId="0" applyFont="1" applyBorder="1" applyAlignment="1">
      <alignment horizontal="left" vertical="center" wrapText="1"/>
    </xf>
    <xf numFmtId="0" fontId="2" fillId="4" borderId="19" xfId="0" applyFont="1" applyFill="1" applyBorder="1" applyAlignment="1">
      <alignment horizontal="center" vertical="center"/>
    </xf>
    <xf numFmtId="0" fontId="9" fillId="0" borderId="11" xfId="0" applyFont="1" applyBorder="1" applyAlignment="1">
      <alignment horizontal="center" vertical="center" wrapText="1"/>
    </xf>
    <xf numFmtId="0" fontId="2" fillId="4" borderId="1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9" fillId="0" borderId="6" xfId="0" applyFont="1" applyBorder="1" applyAlignment="1">
      <alignment horizontal="left" vertical="center" wrapText="1"/>
    </xf>
    <xf numFmtId="0" fontId="0" fillId="0" borderId="0" xfId="0" applyFont="1" applyFill="1" applyAlignment="1">
      <alignment horizontal="left" vertical="top" wrapText="1"/>
    </xf>
    <xf numFmtId="0" fontId="0" fillId="0" borderId="0" xfId="0" applyFont="1" applyFill="1" applyAlignment="1">
      <alignment horizontal="left" vertical="center" wrapText="1"/>
    </xf>
    <xf numFmtId="0" fontId="2" fillId="0" borderId="1" xfId="0" applyFont="1" applyBorder="1" applyAlignment="1">
      <alignment vertical="center" wrapText="1"/>
    </xf>
    <xf numFmtId="0" fontId="0" fillId="0" borderId="6" xfId="0" applyBorder="1" applyAlignment="1">
      <alignment horizontal="center" vertical="center" wrapText="1"/>
    </xf>
    <xf numFmtId="0" fontId="0" fillId="0" borderId="1" xfId="0"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9" xfId="0" applyFont="1" applyFill="1" applyBorder="1" applyAlignment="1">
      <alignment horizontal="left" vertical="center" wrapText="1"/>
    </xf>
    <xf numFmtId="0" fontId="2" fillId="12" borderId="1" xfId="0" applyFont="1" applyFill="1" applyBorder="1" applyAlignment="1">
      <alignment horizontal="center" vertical="center" wrapText="1"/>
    </xf>
    <xf numFmtId="0" fontId="0" fillId="6" borderId="1" xfId="0" applyFill="1" applyBorder="1" applyAlignment="1">
      <alignment horizontal="center" vertical="center"/>
    </xf>
    <xf numFmtId="0" fontId="17" fillId="13" borderId="1" xfId="0" applyFont="1" applyFill="1" applyBorder="1" applyAlignment="1">
      <alignment horizontal="center" vertical="center"/>
    </xf>
    <xf numFmtId="0" fontId="18" fillId="14" borderId="1" xfId="0" applyFont="1" applyFill="1" applyBorder="1" applyAlignment="1">
      <alignment horizontal="center" vertical="center"/>
    </xf>
    <xf numFmtId="0" fontId="18" fillId="14" borderId="1" xfId="0" applyFont="1" applyFill="1" applyBorder="1" applyAlignment="1">
      <alignment horizontal="center" vertical="center" wrapText="1"/>
    </xf>
    <xf numFmtId="0" fontId="9" fillId="13" borderId="1" xfId="0" applyFont="1" applyFill="1" applyBorder="1" applyAlignment="1">
      <alignment horizontal="center" vertical="center"/>
    </xf>
    <xf numFmtId="0" fontId="0" fillId="0" borderId="30" xfId="0" applyBorder="1" applyAlignment="1">
      <alignment wrapText="1"/>
    </xf>
    <xf numFmtId="0" fontId="0" fillId="0" borderId="0" xfId="0" applyAlignment="1">
      <alignment vertical="center"/>
    </xf>
    <xf numFmtId="0" fontId="2" fillId="9" borderId="30" xfId="0" applyFont="1" applyFill="1" applyBorder="1" applyAlignment="1">
      <alignment vertical="center"/>
    </xf>
    <xf numFmtId="0" fontId="0" fillId="8" borderId="0" xfId="0" applyFill="1" applyAlignment="1">
      <alignment horizontal="center" vertical="center"/>
    </xf>
    <xf numFmtId="0" fontId="2" fillId="0" borderId="30" xfId="0" applyFont="1" applyBorder="1" applyAlignment="1">
      <alignment vertical="center"/>
    </xf>
    <xf numFmtId="0" fontId="0" fillId="0" borderId="0" xfId="0" applyAlignment="1">
      <alignment horizontal="left" vertical="top" wrapText="1"/>
    </xf>
    <xf numFmtId="0" fontId="2" fillId="0" borderId="0" xfId="0" applyFont="1" applyAlignment="1">
      <alignment horizontal="right" vertical="top" wrapText="1"/>
    </xf>
    <xf numFmtId="0" fontId="2" fillId="0" borderId="0" xfId="0" applyFont="1" applyAlignment="1">
      <alignment horizontal="left" vertical="top" wrapText="1"/>
    </xf>
    <xf numFmtId="2" fontId="17" fillId="12" borderId="1" xfId="0" applyNumberFormat="1" applyFont="1" applyFill="1" applyBorder="1" applyAlignment="1">
      <alignment horizontal="center"/>
    </xf>
    <xf numFmtId="0" fontId="17" fillId="12" borderId="1" xfId="0" applyFont="1" applyFill="1" applyBorder="1" applyAlignment="1">
      <alignment horizontal="center"/>
    </xf>
    <xf numFmtId="1" fontId="17" fillId="12" borderId="1" xfId="0" applyNumberFormat="1" applyFont="1" applyFill="1" applyBorder="1" applyAlignment="1">
      <alignment horizontal="center"/>
    </xf>
    <xf numFmtId="0" fontId="9" fillId="0" borderId="9"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32" xfId="0" applyBorder="1" applyAlignment="1">
      <alignment horizontal="center" vertical="center" wrapText="1"/>
    </xf>
    <xf numFmtId="0" fontId="0" fillId="0" borderId="1" xfId="0" applyBorder="1" applyAlignment="1">
      <alignment horizontal="left" vertical="top" wrapText="1"/>
    </xf>
    <xf numFmtId="0" fontId="0" fillId="13" borderId="1" xfId="0" applyFill="1" applyBorder="1" applyAlignment="1">
      <alignment horizontal="center" vertical="center"/>
    </xf>
    <xf numFmtId="0" fontId="0" fillId="0" borderId="1" xfId="0" applyBorder="1" applyAlignment="1">
      <alignment horizontal="right" vertical="top" wrapText="1"/>
    </xf>
    <xf numFmtId="1" fontId="0" fillId="0" borderId="1" xfId="0" applyNumberFormat="1" applyBorder="1" applyAlignment="1">
      <alignment horizontal="right" vertical="top" wrapText="1"/>
    </xf>
    <xf numFmtId="1" fontId="2" fillId="0" borderId="1" xfId="0" applyNumberFormat="1" applyFont="1" applyBorder="1" applyAlignment="1">
      <alignment horizontal="right" vertical="top" wrapText="1"/>
    </xf>
    <xf numFmtId="0" fontId="2" fillId="0" borderId="1" xfId="0" applyFont="1" applyBorder="1" applyAlignment="1">
      <alignment horizontal="left" vertical="top" wrapText="1"/>
    </xf>
    <xf numFmtId="0" fontId="9" fillId="0" borderId="9" xfId="0" applyFont="1" applyBorder="1" applyAlignment="1">
      <alignment horizontal="left" vertical="center" wrapText="1"/>
    </xf>
    <xf numFmtId="0" fontId="0" fillId="0" borderId="0" xfId="0" applyFont="1" applyFill="1" applyAlignment="1">
      <alignment horizontal="left" vertical="top"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0" fillId="0" borderId="0" xfId="0" applyFont="1"/>
    <xf numFmtId="0" fontId="9" fillId="0" borderId="11" xfId="0" applyFont="1" applyBorder="1" applyAlignment="1">
      <alignment horizontal="left" vertical="center" wrapText="1"/>
    </xf>
    <xf numFmtId="0" fontId="2" fillId="4" borderId="19" xfId="0" applyFont="1" applyFill="1" applyBorder="1" applyAlignment="1">
      <alignment horizontal="center" vertical="center"/>
    </xf>
    <xf numFmtId="0" fontId="9"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9" fillId="0" borderId="6" xfId="0" applyFont="1" applyBorder="1" applyAlignment="1">
      <alignment horizontal="left" vertical="center" wrapText="1"/>
    </xf>
    <xf numFmtId="0" fontId="5" fillId="0" borderId="0" xfId="0" applyFont="1" applyFill="1" applyBorder="1" applyAlignment="1">
      <alignment horizontal="left" vertical="center" wrapText="1"/>
    </xf>
    <xf numFmtId="0" fontId="9" fillId="0" borderId="22"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2" fillId="4" borderId="19" xfId="0" applyFont="1" applyFill="1" applyBorder="1" applyAlignment="1">
      <alignment horizontal="left" vertical="center" wrapText="1"/>
    </xf>
    <xf numFmtId="0" fontId="2" fillId="4" borderId="19"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center" vertical="center" wrapText="1"/>
    </xf>
    <xf numFmtId="0" fontId="9" fillId="0" borderId="31" xfId="0" applyFont="1" applyBorder="1" applyAlignment="1">
      <alignment horizontal="left" vertical="center" wrapText="1"/>
    </xf>
    <xf numFmtId="0" fontId="5" fillId="3" borderId="27"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9" fillId="0" borderId="9" xfId="0" applyFont="1" applyBorder="1" applyAlignment="1">
      <alignment horizontal="left"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9" fillId="0" borderId="22"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0" xfId="0" applyFont="1" applyBorder="1" applyAlignment="1">
      <alignment horizontal="center" vertical="center" wrapText="1"/>
    </xf>
    <xf numFmtId="0" fontId="0" fillId="3" borderId="22"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24" xfId="0" applyFill="1" applyBorder="1" applyAlignment="1">
      <alignment horizontal="center" vertical="center" wrapText="1"/>
    </xf>
    <xf numFmtId="0" fontId="18" fillId="14" borderId="22" xfId="0" applyFont="1" applyFill="1" applyBorder="1" applyAlignment="1">
      <alignment horizontal="center" vertical="center"/>
    </xf>
    <xf numFmtId="0" fontId="18" fillId="14" borderId="23" xfId="0" applyFont="1" applyFill="1" applyBorder="1" applyAlignment="1">
      <alignment horizontal="center" vertical="center"/>
    </xf>
    <xf numFmtId="0" fontId="18" fillId="14" borderId="24" xfId="0" applyFont="1" applyFill="1" applyBorder="1" applyAlignment="1">
      <alignment horizontal="center" vertical="center"/>
    </xf>
    <xf numFmtId="0" fontId="19" fillId="0" borderId="23" xfId="0" applyFont="1" applyFill="1" applyBorder="1" applyAlignment="1">
      <alignment horizontal="left" vertical="center" wrapText="1"/>
    </xf>
    <xf numFmtId="0" fontId="19" fillId="0" borderId="24" xfId="0" applyFont="1" applyFill="1" applyBorder="1" applyAlignment="1">
      <alignment horizontal="left" vertical="center" wrapText="1"/>
    </xf>
    <xf numFmtId="0" fontId="19" fillId="0" borderId="23" xfId="0" applyFont="1" applyBorder="1" applyAlignment="1">
      <alignment horizontal="left" vertical="center" wrapText="1"/>
    </xf>
    <xf numFmtId="0" fontId="19" fillId="0" borderId="24" xfId="0" applyFont="1" applyBorder="1" applyAlignment="1">
      <alignment horizontal="left" vertical="center" wrapText="1"/>
    </xf>
    <xf numFmtId="0" fontId="18" fillId="14" borderId="1" xfId="0" applyFont="1" applyFill="1" applyBorder="1" applyAlignment="1">
      <alignment horizontal="center" vertical="center"/>
    </xf>
    <xf numFmtId="0" fontId="0" fillId="0" borderId="1" xfId="0" applyFont="1" applyBorder="1" applyAlignment="1">
      <alignment horizontal="left" vertical="center" wrapText="1"/>
    </xf>
    <xf numFmtId="0" fontId="16" fillId="0" borderId="1" xfId="0" applyFont="1" applyBorder="1" applyAlignment="1">
      <alignment horizontal="center" vertical="center" wrapText="1"/>
    </xf>
    <xf numFmtId="0" fontId="15" fillId="0" borderId="1" xfId="0" applyFont="1" applyFill="1" applyBorder="1" applyAlignment="1">
      <alignment horizontal="left" vertical="top" wrapText="1"/>
    </xf>
    <xf numFmtId="0" fontId="14" fillId="0" borderId="1" xfId="0" applyFont="1" applyFill="1" applyBorder="1" applyAlignment="1">
      <alignment horizontal="left" vertical="top" wrapText="1"/>
    </xf>
    <xf numFmtId="0" fontId="9" fillId="15" borderId="22" xfId="0" applyFont="1" applyFill="1" applyBorder="1" applyAlignment="1">
      <alignment horizontal="left" vertical="center" wrapText="1"/>
    </xf>
    <xf numFmtId="0" fontId="19" fillId="15" borderId="23" xfId="0" applyFont="1" applyFill="1" applyBorder="1" applyAlignment="1">
      <alignment horizontal="left" vertical="center" wrapText="1"/>
    </xf>
    <xf numFmtId="0" fontId="19" fillId="15" borderId="24" xfId="0" applyFont="1" applyFill="1" applyBorder="1" applyAlignment="1">
      <alignment horizontal="left" vertical="center" wrapText="1"/>
    </xf>
    <xf numFmtId="0" fontId="15" fillId="0" borderId="1" xfId="0" applyFont="1" applyBorder="1" applyAlignment="1">
      <alignment horizontal="left" vertical="top" wrapText="1"/>
    </xf>
    <xf numFmtId="0" fontId="0" fillId="0" borderId="1" xfId="0" applyBorder="1" applyAlignment="1">
      <alignment horizontal="left" vertical="top" wrapText="1"/>
    </xf>
    <xf numFmtId="0" fontId="0" fillId="0" borderId="0" xfId="0" applyFont="1" applyFill="1" applyAlignment="1">
      <alignment horizontal="left" vertical="top" wrapText="1"/>
    </xf>
    <xf numFmtId="0" fontId="0" fillId="0" borderId="0" xfId="0" applyFont="1" applyFill="1" applyAlignment="1">
      <alignment horizontal="left" vertical="center" wrapText="1"/>
    </xf>
    <xf numFmtId="0" fontId="0" fillId="0" borderId="0" xfId="0" applyFont="1" applyFill="1" applyAlignment="1">
      <alignment horizontal="left"/>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0" fillId="0" borderId="22" xfId="0" applyFont="1" applyBorder="1" applyAlignment="1">
      <alignment horizontal="left" vertical="center" wrapText="1"/>
    </xf>
    <xf numFmtId="0" fontId="0" fillId="0" borderId="23" xfId="0" applyFont="1" applyBorder="1" applyAlignment="1">
      <alignment horizontal="left" vertical="center" wrapText="1"/>
    </xf>
    <xf numFmtId="0" fontId="0" fillId="0" borderId="24" xfId="0" applyFont="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center"/>
    </xf>
  </cellXfs>
  <cellStyles count="5">
    <cellStyle name="Normal" xfId="0" builtinId="0"/>
    <cellStyle name="Normal 2" xfId="1" xr:uid="{61375C13-8AE2-4B95-B5D3-9900A95BD2B2}"/>
    <cellStyle name="Normal 3" xfId="2" xr:uid="{617D6D4D-3CED-4033-8308-B4F7C94AAD70}"/>
    <cellStyle name="Normal 3 2" xfId="4" xr:uid="{B636BDA9-AF62-49DF-BD98-3A21F205E7FA}"/>
    <cellStyle name="Normal 4" xfId="3" xr:uid="{D820DDDC-EF33-4640-8E08-4E7B28B600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13.png"/><Relationship Id="rId7" Type="http://schemas.openxmlformats.org/officeDocument/2006/relationships/image" Target="../media/image5.jpe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4.png"/><Relationship Id="rId5" Type="http://schemas.openxmlformats.org/officeDocument/2006/relationships/image" Target="../media/image15.png"/><Relationship Id="rId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31395</xdr:colOff>
      <xdr:row>12</xdr:row>
      <xdr:rowOff>20261</xdr:rowOff>
    </xdr:from>
    <xdr:to>
      <xdr:col>8</xdr:col>
      <xdr:colOff>514226</xdr:colOff>
      <xdr:row>17</xdr:row>
      <xdr:rowOff>456442</xdr:rowOff>
    </xdr:to>
    <xdr:pic>
      <xdr:nvPicPr>
        <xdr:cNvPr id="2" name="Picture 1">
          <a:extLst>
            <a:ext uri="{FF2B5EF4-FFF2-40B4-BE49-F238E27FC236}">
              <a16:creationId xmlns:a16="http://schemas.microsoft.com/office/drawing/2014/main" id="{60E9C7D5-8F24-43C5-9D78-C01F4030BCE9}"/>
            </a:ext>
          </a:extLst>
        </xdr:cNvPr>
        <xdr:cNvPicPr>
          <a:picLocks noChangeAspect="1"/>
        </xdr:cNvPicPr>
      </xdr:nvPicPr>
      <xdr:blipFill>
        <a:blip xmlns:r="http://schemas.openxmlformats.org/officeDocument/2006/relationships" r:embed="rId1"/>
        <a:stretch>
          <a:fillRect/>
        </a:stretch>
      </xdr:blipFill>
      <xdr:spPr>
        <a:xfrm>
          <a:off x="7950219" y="393790"/>
          <a:ext cx="2933183" cy="2579915"/>
        </a:xfrm>
        <a:prstGeom prst="rect">
          <a:avLst/>
        </a:prstGeom>
      </xdr:spPr>
    </xdr:pic>
    <xdr:clientData/>
  </xdr:twoCellAnchor>
  <xdr:twoCellAnchor editAs="oneCell">
    <xdr:from>
      <xdr:col>4</xdr:col>
      <xdr:colOff>35447</xdr:colOff>
      <xdr:row>18</xdr:row>
      <xdr:rowOff>14989</xdr:rowOff>
    </xdr:from>
    <xdr:to>
      <xdr:col>11</xdr:col>
      <xdr:colOff>175467</xdr:colOff>
      <xdr:row>24</xdr:row>
      <xdr:rowOff>86770</xdr:rowOff>
    </xdr:to>
    <xdr:pic>
      <xdr:nvPicPr>
        <xdr:cNvPr id="3" name="Picture 2" descr="A picture containing outdoor, building, road, front&#10;&#10;Description automatically generated">
          <a:extLst>
            <a:ext uri="{FF2B5EF4-FFF2-40B4-BE49-F238E27FC236}">
              <a16:creationId xmlns:a16="http://schemas.microsoft.com/office/drawing/2014/main" id="{B270566B-CBDC-4406-8651-851F0884B55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55" t="15804" r="-555" b="-88"/>
        <a:stretch/>
      </xdr:blipFill>
      <xdr:spPr>
        <a:xfrm>
          <a:off x="7941197" y="3355089"/>
          <a:ext cx="4407220" cy="2770531"/>
        </a:xfrm>
        <a:prstGeom prst="rect">
          <a:avLst/>
        </a:prstGeom>
      </xdr:spPr>
    </xdr:pic>
    <xdr:clientData/>
  </xdr:twoCellAnchor>
  <xdr:twoCellAnchor editAs="oneCell">
    <xdr:from>
      <xdr:col>4</xdr:col>
      <xdr:colOff>51202</xdr:colOff>
      <xdr:row>25</xdr:row>
      <xdr:rowOff>266206</xdr:rowOff>
    </xdr:from>
    <xdr:to>
      <xdr:col>14</xdr:col>
      <xdr:colOff>198638</xdr:colOff>
      <xdr:row>29</xdr:row>
      <xdr:rowOff>13811</xdr:rowOff>
    </xdr:to>
    <xdr:pic>
      <xdr:nvPicPr>
        <xdr:cNvPr id="5" name="Picture 4">
          <a:extLst>
            <a:ext uri="{FF2B5EF4-FFF2-40B4-BE49-F238E27FC236}">
              <a16:creationId xmlns:a16="http://schemas.microsoft.com/office/drawing/2014/main" id="{7478B631-36A2-4F7D-9A5F-C89C520600FB}"/>
            </a:ext>
          </a:extLst>
        </xdr:cNvPr>
        <xdr:cNvPicPr>
          <a:picLocks noChangeAspect="1"/>
        </xdr:cNvPicPr>
      </xdr:nvPicPr>
      <xdr:blipFill>
        <a:blip xmlns:r="http://schemas.openxmlformats.org/officeDocument/2006/relationships" r:embed="rId3"/>
        <a:stretch>
          <a:fillRect/>
        </a:stretch>
      </xdr:blipFill>
      <xdr:spPr>
        <a:xfrm>
          <a:off x="7956952" y="6489206"/>
          <a:ext cx="6243436" cy="3087705"/>
        </a:xfrm>
        <a:prstGeom prst="rect">
          <a:avLst/>
        </a:prstGeom>
      </xdr:spPr>
    </xdr:pic>
    <xdr:clientData/>
  </xdr:twoCellAnchor>
  <xdr:twoCellAnchor>
    <xdr:from>
      <xdr:col>1</xdr:col>
      <xdr:colOff>19050</xdr:colOff>
      <xdr:row>1</xdr:row>
      <xdr:rowOff>19050</xdr:rowOff>
    </xdr:from>
    <xdr:to>
      <xdr:col>4</xdr:col>
      <xdr:colOff>235446</xdr:colOff>
      <xdr:row>9</xdr:row>
      <xdr:rowOff>85624</xdr:rowOff>
    </xdr:to>
    <xdr:grpSp>
      <xdr:nvGrpSpPr>
        <xdr:cNvPr id="6" name="Group 5">
          <a:extLst>
            <a:ext uri="{FF2B5EF4-FFF2-40B4-BE49-F238E27FC236}">
              <a16:creationId xmlns:a16="http://schemas.microsoft.com/office/drawing/2014/main" id="{BE3D3A85-BAF2-433C-97AB-A6B8CBDF53B1}"/>
            </a:ext>
          </a:extLst>
        </xdr:cNvPr>
        <xdr:cNvGrpSpPr/>
      </xdr:nvGrpSpPr>
      <xdr:grpSpPr>
        <a:xfrm>
          <a:off x="628650" y="204107"/>
          <a:ext cx="7390082" cy="1547031"/>
          <a:chOff x="12866441" y="403088"/>
          <a:chExt cx="7512546" cy="1545296"/>
        </a:xfrm>
      </xdr:grpSpPr>
      <xdr:pic>
        <xdr:nvPicPr>
          <xdr:cNvPr id="7" name="Picture 6">
            <a:extLst>
              <a:ext uri="{FF2B5EF4-FFF2-40B4-BE49-F238E27FC236}">
                <a16:creationId xmlns:a16="http://schemas.microsoft.com/office/drawing/2014/main" id="{39FCAE13-7F59-4D71-87C8-CAB894EB8D1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Picture 7">
            <a:extLst>
              <a:ext uri="{FF2B5EF4-FFF2-40B4-BE49-F238E27FC236}">
                <a16:creationId xmlns:a16="http://schemas.microsoft.com/office/drawing/2014/main" id="{B4DF8FAD-F4FC-41E8-A025-DE017031E765}"/>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9" name="Group 8">
            <a:extLst>
              <a:ext uri="{FF2B5EF4-FFF2-40B4-BE49-F238E27FC236}">
                <a16:creationId xmlns:a16="http://schemas.microsoft.com/office/drawing/2014/main" id="{4C4CAF24-69C5-426B-9B95-7F7EC2021A47}"/>
              </a:ext>
            </a:extLst>
          </xdr:cNvPr>
          <xdr:cNvGrpSpPr/>
        </xdr:nvGrpSpPr>
        <xdr:grpSpPr>
          <a:xfrm>
            <a:off x="12866441" y="403088"/>
            <a:ext cx="7512546" cy="1545296"/>
            <a:chOff x="12960310" y="287132"/>
            <a:chExt cx="7512546" cy="1545296"/>
          </a:xfrm>
        </xdr:grpSpPr>
        <xdr:sp macro="" textlink="">
          <xdr:nvSpPr>
            <xdr:cNvPr id="10" name="RectangleCDate">
              <a:extLst>
                <a:ext uri="{FF2B5EF4-FFF2-40B4-BE49-F238E27FC236}">
                  <a16:creationId xmlns:a16="http://schemas.microsoft.com/office/drawing/2014/main" id="{539676B5-26B7-4FBE-9306-33E0BBB0A5DC}"/>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11" name="Group 10">
              <a:extLst>
                <a:ext uri="{FF2B5EF4-FFF2-40B4-BE49-F238E27FC236}">
                  <a16:creationId xmlns:a16="http://schemas.microsoft.com/office/drawing/2014/main" id="{F5632DC0-8B14-49E4-99F8-E46592F4ABF6}"/>
                </a:ext>
              </a:extLst>
            </xdr:cNvPr>
            <xdr:cNvGrpSpPr/>
          </xdr:nvGrpSpPr>
          <xdr:grpSpPr>
            <a:xfrm>
              <a:off x="12960310" y="287132"/>
              <a:ext cx="7512546" cy="1545296"/>
              <a:chOff x="644072" y="-147065"/>
              <a:chExt cx="7517279" cy="1534994"/>
            </a:xfrm>
          </xdr:grpSpPr>
          <xdr:grpSp>
            <xdr:nvGrpSpPr>
              <xdr:cNvPr id="15" name="Group 14">
                <a:extLst>
                  <a:ext uri="{FF2B5EF4-FFF2-40B4-BE49-F238E27FC236}">
                    <a16:creationId xmlns:a16="http://schemas.microsoft.com/office/drawing/2014/main" id="{D517659B-5B82-4FB7-90B0-35D603050D25}"/>
                  </a:ext>
                </a:extLst>
              </xdr:cNvPr>
              <xdr:cNvGrpSpPr/>
            </xdr:nvGrpSpPr>
            <xdr:grpSpPr>
              <a:xfrm>
                <a:off x="644075" y="-141581"/>
                <a:ext cx="7517276" cy="1529510"/>
                <a:chOff x="644075" y="-141581"/>
                <a:chExt cx="7517276" cy="1529510"/>
              </a:xfrm>
            </xdr:grpSpPr>
            <xdr:sp macro="" textlink="">
              <xdr:nvSpPr>
                <xdr:cNvPr id="17" name="TextBox 16">
                  <a:extLst>
                    <a:ext uri="{FF2B5EF4-FFF2-40B4-BE49-F238E27FC236}">
                      <a16:creationId xmlns:a16="http://schemas.microsoft.com/office/drawing/2014/main" id="{5693554C-E117-4154-AC03-B513B7E07235}"/>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18" name="TextBox 17">
                  <a:extLst>
                    <a:ext uri="{FF2B5EF4-FFF2-40B4-BE49-F238E27FC236}">
                      <a16:creationId xmlns:a16="http://schemas.microsoft.com/office/drawing/2014/main" id="{430181F4-D5C0-4922-8B98-69879482026A}"/>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19" name="Rectangle 18">
                  <a:extLst>
                    <a:ext uri="{FF2B5EF4-FFF2-40B4-BE49-F238E27FC236}">
                      <a16:creationId xmlns:a16="http://schemas.microsoft.com/office/drawing/2014/main" id="{4274948B-2AD9-4A1B-927A-3B3B1942186F}"/>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20" name="Rectangle 19">
                  <a:extLst>
                    <a:ext uri="{FF2B5EF4-FFF2-40B4-BE49-F238E27FC236}">
                      <a16:creationId xmlns:a16="http://schemas.microsoft.com/office/drawing/2014/main" id="{1213AA2D-5C6F-494C-8D57-7E617641CDD1}"/>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21" name="TextBox 20">
                  <a:extLst>
                    <a:ext uri="{FF2B5EF4-FFF2-40B4-BE49-F238E27FC236}">
                      <a16:creationId xmlns:a16="http://schemas.microsoft.com/office/drawing/2014/main" id="{2CC9B87E-35B6-461A-9BCB-823E872A7882}"/>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22" name="RectangleAuthor">
                  <a:extLst>
                    <a:ext uri="{FF2B5EF4-FFF2-40B4-BE49-F238E27FC236}">
                      <a16:creationId xmlns:a16="http://schemas.microsoft.com/office/drawing/2014/main" id="{BFCD4B39-649F-4535-91D1-6D66055F27AF}"/>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23" name="RectangleChecker">
                  <a:extLst>
                    <a:ext uri="{FF2B5EF4-FFF2-40B4-BE49-F238E27FC236}">
                      <a16:creationId xmlns:a16="http://schemas.microsoft.com/office/drawing/2014/main" id="{1F3B1961-9B5E-4EBD-9B05-E0B32249F1F5}"/>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24" name="TextBox 23">
                  <a:extLst>
                    <a:ext uri="{FF2B5EF4-FFF2-40B4-BE49-F238E27FC236}">
                      <a16:creationId xmlns:a16="http://schemas.microsoft.com/office/drawing/2014/main" id="{19397C34-BCB0-4E1C-9102-973868679956}"/>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25" name="TextBox 24">
                  <a:extLst>
                    <a:ext uri="{FF2B5EF4-FFF2-40B4-BE49-F238E27FC236}">
                      <a16:creationId xmlns:a16="http://schemas.microsoft.com/office/drawing/2014/main" id="{ACA3871C-4ECA-4E01-AFF6-389D73DFD413}"/>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26" name="RectangleADate">
                  <a:extLst>
                    <a:ext uri="{FF2B5EF4-FFF2-40B4-BE49-F238E27FC236}">
                      <a16:creationId xmlns:a16="http://schemas.microsoft.com/office/drawing/2014/main" id="{89189677-8A59-4AA9-AB50-5CCD47411CF2}"/>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27" name="RectangleCDate">
                  <a:extLst>
                    <a:ext uri="{FF2B5EF4-FFF2-40B4-BE49-F238E27FC236}">
                      <a16:creationId xmlns:a16="http://schemas.microsoft.com/office/drawing/2014/main" id="{0FB40516-51F1-4BE4-AFCE-3199DEA1FBF1}"/>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28" name="TextBox 27">
                  <a:extLst>
                    <a:ext uri="{FF2B5EF4-FFF2-40B4-BE49-F238E27FC236}">
                      <a16:creationId xmlns:a16="http://schemas.microsoft.com/office/drawing/2014/main" id="{DFC92571-A8B5-47D7-BA41-3DA1DF187D8E}"/>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29" name="RectangleSheet">
                  <a:extLst>
                    <a:ext uri="{FF2B5EF4-FFF2-40B4-BE49-F238E27FC236}">
                      <a16:creationId xmlns:a16="http://schemas.microsoft.com/office/drawing/2014/main" id="{7320DD0A-3ECB-421E-95A4-B4A63D046B15}"/>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30" name="RectangleAll">
                  <a:extLst>
                    <a:ext uri="{FF2B5EF4-FFF2-40B4-BE49-F238E27FC236}">
                      <a16:creationId xmlns:a16="http://schemas.microsoft.com/office/drawing/2014/main" id="{1BD461CE-CAEB-4298-86F5-B5CC28D439D9}"/>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16" name="RectangleTop">
                <a:extLst>
                  <a:ext uri="{FF2B5EF4-FFF2-40B4-BE49-F238E27FC236}">
                    <a16:creationId xmlns:a16="http://schemas.microsoft.com/office/drawing/2014/main" id="{CDE23109-47AC-423F-96DE-64F178C2B46F}"/>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12" name="RectangleChecker">
              <a:extLst>
                <a:ext uri="{FF2B5EF4-FFF2-40B4-BE49-F238E27FC236}">
                  <a16:creationId xmlns:a16="http://schemas.microsoft.com/office/drawing/2014/main" id="{D16CE4F3-49A7-4142-B9B0-A91F78A677E0}"/>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13" name="TextBox 12">
              <a:extLst>
                <a:ext uri="{FF2B5EF4-FFF2-40B4-BE49-F238E27FC236}">
                  <a16:creationId xmlns:a16="http://schemas.microsoft.com/office/drawing/2014/main" id="{C1E026BF-2949-4A7F-8F15-1665DD8B4A1E}"/>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14" name="TextBox 13">
              <a:extLst>
                <a:ext uri="{FF2B5EF4-FFF2-40B4-BE49-F238E27FC236}">
                  <a16:creationId xmlns:a16="http://schemas.microsoft.com/office/drawing/2014/main" id="{89049D24-9495-4C9C-8436-B265F8504BAC}"/>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279400</xdr:colOff>
      <xdr:row>11</xdr:row>
      <xdr:rowOff>127001</xdr:rowOff>
    </xdr:from>
    <xdr:to>
      <xdr:col>12</xdr:col>
      <xdr:colOff>522944</xdr:colOff>
      <xdr:row>43</xdr:row>
      <xdr:rowOff>12701</xdr:rowOff>
    </xdr:to>
    <xdr:pic>
      <xdr:nvPicPr>
        <xdr:cNvPr id="2" name="Picture 1">
          <a:extLst>
            <a:ext uri="{FF2B5EF4-FFF2-40B4-BE49-F238E27FC236}">
              <a16:creationId xmlns:a16="http://schemas.microsoft.com/office/drawing/2014/main" id="{43357C08-DB35-432C-BD12-7C1085F628AB}"/>
            </a:ext>
          </a:extLst>
        </xdr:cNvPr>
        <xdr:cNvPicPr>
          <a:picLocks noChangeAspect="1"/>
        </xdr:cNvPicPr>
      </xdr:nvPicPr>
      <xdr:blipFill>
        <a:blip xmlns:r="http://schemas.openxmlformats.org/officeDocument/2006/relationships" r:embed="rId1"/>
        <a:stretch>
          <a:fillRect/>
        </a:stretch>
      </xdr:blipFill>
      <xdr:spPr>
        <a:xfrm>
          <a:off x="1498600" y="311151"/>
          <a:ext cx="6949144" cy="5778500"/>
        </a:xfrm>
        <a:prstGeom prst="rect">
          <a:avLst/>
        </a:prstGeom>
      </xdr:spPr>
    </xdr:pic>
    <xdr:clientData/>
  </xdr:twoCellAnchor>
  <xdr:twoCellAnchor>
    <xdr:from>
      <xdr:col>9</xdr:col>
      <xdr:colOff>266700</xdr:colOff>
      <xdr:row>32</xdr:row>
      <xdr:rowOff>88900</xdr:rowOff>
    </xdr:from>
    <xdr:to>
      <xdr:col>11</xdr:col>
      <xdr:colOff>209550</xdr:colOff>
      <xdr:row>36</xdr:row>
      <xdr:rowOff>82550</xdr:rowOff>
    </xdr:to>
    <xdr:sp macro="" textlink="">
      <xdr:nvSpPr>
        <xdr:cNvPr id="3" name="Right Triangle 2">
          <a:extLst>
            <a:ext uri="{FF2B5EF4-FFF2-40B4-BE49-F238E27FC236}">
              <a16:creationId xmlns:a16="http://schemas.microsoft.com/office/drawing/2014/main" id="{6350BD3D-689E-4789-9FD4-C2D46C0DA4D0}"/>
            </a:ext>
          </a:extLst>
        </xdr:cNvPr>
        <xdr:cNvSpPr/>
      </xdr:nvSpPr>
      <xdr:spPr>
        <a:xfrm rot="10800000" flipH="1">
          <a:off x="6362700" y="4140200"/>
          <a:ext cx="1162050" cy="730250"/>
        </a:xfrm>
        <a:prstGeom prst="rtTriangle">
          <a:avLst/>
        </a:prstGeom>
        <a:solidFill>
          <a:schemeClr val="accent2">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565150</xdr:colOff>
      <xdr:row>32</xdr:row>
      <xdr:rowOff>88900</xdr:rowOff>
    </xdr:from>
    <xdr:to>
      <xdr:col>4</xdr:col>
      <xdr:colOff>508000</xdr:colOff>
      <xdr:row>36</xdr:row>
      <xdr:rowOff>96869</xdr:rowOff>
    </xdr:to>
    <xdr:sp macro="" textlink="">
      <xdr:nvSpPr>
        <xdr:cNvPr id="4" name="Right Triangle 3">
          <a:extLst>
            <a:ext uri="{FF2B5EF4-FFF2-40B4-BE49-F238E27FC236}">
              <a16:creationId xmlns:a16="http://schemas.microsoft.com/office/drawing/2014/main" id="{EE7968A0-9E50-45AD-ABAE-4180D5D0916D}"/>
            </a:ext>
          </a:extLst>
        </xdr:cNvPr>
        <xdr:cNvSpPr/>
      </xdr:nvSpPr>
      <xdr:spPr>
        <a:xfrm rot="10800000">
          <a:off x="2393950" y="4140200"/>
          <a:ext cx="1162050" cy="744569"/>
        </a:xfrm>
        <a:prstGeom prst="rtTriangle">
          <a:avLst/>
        </a:prstGeom>
        <a:solidFill>
          <a:schemeClr val="accent2">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565150</xdr:colOff>
      <xdr:row>17</xdr:row>
      <xdr:rowOff>57150</xdr:rowOff>
    </xdr:from>
    <xdr:to>
      <xdr:col>11</xdr:col>
      <xdr:colOff>241300</xdr:colOff>
      <xdr:row>32</xdr:row>
      <xdr:rowOff>69850</xdr:rowOff>
    </xdr:to>
    <xdr:sp macro="" textlink="">
      <xdr:nvSpPr>
        <xdr:cNvPr id="5" name="Rectangle 4">
          <a:extLst>
            <a:ext uri="{FF2B5EF4-FFF2-40B4-BE49-F238E27FC236}">
              <a16:creationId xmlns:a16="http://schemas.microsoft.com/office/drawing/2014/main" id="{1C650B03-AFE9-4C83-96D4-2F1E5C630A0E}"/>
            </a:ext>
          </a:extLst>
        </xdr:cNvPr>
        <xdr:cNvSpPr/>
      </xdr:nvSpPr>
      <xdr:spPr>
        <a:xfrm>
          <a:off x="2393950" y="1346200"/>
          <a:ext cx="5162550" cy="2774950"/>
        </a:xfrm>
        <a:prstGeom prst="rect">
          <a:avLst/>
        </a:prstGeom>
        <a:solidFill>
          <a:schemeClr val="accent1">
            <a:alpha val="57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577850</xdr:colOff>
      <xdr:row>14</xdr:row>
      <xdr:rowOff>139700</xdr:rowOff>
    </xdr:from>
    <xdr:to>
      <xdr:col>11</xdr:col>
      <xdr:colOff>228600</xdr:colOff>
      <xdr:row>17</xdr:row>
      <xdr:rowOff>50800</xdr:rowOff>
    </xdr:to>
    <xdr:sp macro="" textlink="">
      <xdr:nvSpPr>
        <xdr:cNvPr id="6" name="Rectangle 5">
          <a:extLst>
            <a:ext uri="{FF2B5EF4-FFF2-40B4-BE49-F238E27FC236}">
              <a16:creationId xmlns:a16="http://schemas.microsoft.com/office/drawing/2014/main" id="{7AE911B6-2445-49E5-ACC0-BB1A14F2B325}"/>
            </a:ext>
          </a:extLst>
        </xdr:cNvPr>
        <xdr:cNvSpPr/>
      </xdr:nvSpPr>
      <xdr:spPr>
        <a:xfrm>
          <a:off x="2406650" y="876300"/>
          <a:ext cx="5137150" cy="463550"/>
        </a:xfrm>
        <a:prstGeom prst="rect">
          <a:avLst/>
        </a:prstGeom>
        <a:solidFill>
          <a:schemeClr val="bg2">
            <a:lumMod val="75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508000</xdr:colOff>
      <xdr:row>32</xdr:row>
      <xdr:rowOff>95250</xdr:rowOff>
    </xdr:from>
    <xdr:to>
      <xdr:col>9</xdr:col>
      <xdr:colOff>266700</xdr:colOff>
      <xdr:row>36</xdr:row>
      <xdr:rowOff>69850</xdr:rowOff>
    </xdr:to>
    <xdr:sp macro="" textlink="">
      <xdr:nvSpPr>
        <xdr:cNvPr id="7" name="Rectangle 6">
          <a:extLst>
            <a:ext uri="{FF2B5EF4-FFF2-40B4-BE49-F238E27FC236}">
              <a16:creationId xmlns:a16="http://schemas.microsoft.com/office/drawing/2014/main" id="{8C2861D2-EE2A-4A3A-B7E4-ADA9EE5A2013}"/>
            </a:ext>
          </a:extLst>
        </xdr:cNvPr>
        <xdr:cNvSpPr/>
      </xdr:nvSpPr>
      <xdr:spPr>
        <a:xfrm>
          <a:off x="3556000" y="4146550"/>
          <a:ext cx="2806700" cy="711200"/>
        </a:xfrm>
        <a:prstGeom prst="rect">
          <a:avLst/>
        </a:prstGeom>
        <a:solidFill>
          <a:schemeClr val="accent1">
            <a:alpha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76200</xdr:colOff>
      <xdr:row>14</xdr:row>
      <xdr:rowOff>146050</xdr:rowOff>
    </xdr:from>
    <xdr:to>
      <xdr:col>7</xdr:col>
      <xdr:colOff>196850</xdr:colOff>
      <xdr:row>36</xdr:row>
      <xdr:rowOff>57150</xdr:rowOff>
    </xdr:to>
    <xdr:sp macro="" textlink="">
      <xdr:nvSpPr>
        <xdr:cNvPr id="8" name="Rectangle 7">
          <a:extLst>
            <a:ext uri="{FF2B5EF4-FFF2-40B4-BE49-F238E27FC236}">
              <a16:creationId xmlns:a16="http://schemas.microsoft.com/office/drawing/2014/main" id="{349E5013-ED20-4E1F-B70A-EB56A4E7EC82}"/>
            </a:ext>
          </a:extLst>
        </xdr:cNvPr>
        <xdr:cNvSpPr/>
      </xdr:nvSpPr>
      <xdr:spPr>
        <a:xfrm>
          <a:off x="4953000" y="882650"/>
          <a:ext cx="120650" cy="39624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571500</xdr:colOff>
      <xdr:row>11</xdr:row>
      <xdr:rowOff>146050</xdr:rowOff>
    </xdr:from>
    <xdr:to>
      <xdr:col>10</xdr:col>
      <xdr:colOff>273050</xdr:colOff>
      <xdr:row>13</xdr:row>
      <xdr:rowOff>158750</xdr:rowOff>
    </xdr:to>
    <xdr:sp macro="" textlink="">
      <xdr:nvSpPr>
        <xdr:cNvPr id="9" name="TextBox 8">
          <a:extLst>
            <a:ext uri="{FF2B5EF4-FFF2-40B4-BE49-F238E27FC236}">
              <a16:creationId xmlns:a16="http://schemas.microsoft.com/office/drawing/2014/main" id="{0277A044-5902-45EF-AD8B-58758524645C}"/>
            </a:ext>
          </a:extLst>
        </xdr:cNvPr>
        <xdr:cNvSpPr txBox="1"/>
      </xdr:nvSpPr>
      <xdr:spPr>
        <a:xfrm>
          <a:off x="5448300" y="330200"/>
          <a:ext cx="153035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Screened sludge tank</a:t>
          </a:r>
        </a:p>
      </xdr:txBody>
    </xdr:sp>
    <xdr:clientData/>
  </xdr:twoCellAnchor>
  <xdr:twoCellAnchor>
    <xdr:from>
      <xdr:col>3</xdr:col>
      <xdr:colOff>406400</xdr:colOff>
      <xdr:row>11</xdr:row>
      <xdr:rowOff>127000</xdr:rowOff>
    </xdr:from>
    <xdr:to>
      <xdr:col>6</xdr:col>
      <xdr:colOff>171450</xdr:colOff>
      <xdr:row>13</xdr:row>
      <xdr:rowOff>133350</xdr:rowOff>
    </xdr:to>
    <xdr:sp macro="" textlink="">
      <xdr:nvSpPr>
        <xdr:cNvPr id="10" name="TextBox 9">
          <a:extLst>
            <a:ext uri="{FF2B5EF4-FFF2-40B4-BE49-F238E27FC236}">
              <a16:creationId xmlns:a16="http://schemas.microsoft.com/office/drawing/2014/main" id="{231F2606-89A9-43B4-BBD3-FEA514C495C1}"/>
            </a:ext>
          </a:extLst>
        </xdr:cNvPr>
        <xdr:cNvSpPr txBox="1"/>
      </xdr:nvSpPr>
      <xdr:spPr>
        <a:xfrm>
          <a:off x="2844800" y="311150"/>
          <a:ext cx="1593850" cy="374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Unscreened sludge tank</a:t>
          </a:r>
        </a:p>
      </xdr:txBody>
    </xdr:sp>
    <xdr:clientData/>
  </xdr:twoCellAnchor>
  <xdr:twoCellAnchor>
    <xdr:from>
      <xdr:col>1</xdr:col>
      <xdr:colOff>0</xdr:colOff>
      <xdr:row>1</xdr:row>
      <xdr:rowOff>0</xdr:rowOff>
    </xdr:from>
    <xdr:to>
      <xdr:col>13</xdr:col>
      <xdr:colOff>74882</xdr:colOff>
      <xdr:row>9</xdr:row>
      <xdr:rowOff>106158</xdr:rowOff>
    </xdr:to>
    <xdr:grpSp>
      <xdr:nvGrpSpPr>
        <xdr:cNvPr id="36" name="Group 35">
          <a:extLst>
            <a:ext uri="{FF2B5EF4-FFF2-40B4-BE49-F238E27FC236}">
              <a16:creationId xmlns:a16="http://schemas.microsoft.com/office/drawing/2014/main" id="{6158EA8C-DC3A-4E66-81DB-AF2945CC0191}"/>
            </a:ext>
          </a:extLst>
        </xdr:cNvPr>
        <xdr:cNvGrpSpPr/>
      </xdr:nvGrpSpPr>
      <xdr:grpSpPr>
        <a:xfrm>
          <a:off x="609600" y="180109"/>
          <a:ext cx="7390082" cy="1547031"/>
          <a:chOff x="12866441" y="403088"/>
          <a:chExt cx="7512546" cy="1545296"/>
        </a:xfrm>
      </xdr:grpSpPr>
      <xdr:pic>
        <xdr:nvPicPr>
          <xdr:cNvPr id="37" name="Picture 36">
            <a:extLst>
              <a:ext uri="{FF2B5EF4-FFF2-40B4-BE49-F238E27FC236}">
                <a16:creationId xmlns:a16="http://schemas.microsoft.com/office/drawing/2014/main" id="{620EEC07-5B36-45BE-837F-BD9D2293EB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8" name="Picture 37">
            <a:extLst>
              <a:ext uri="{FF2B5EF4-FFF2-40B4-BE49-F238E27FC236}">
                <a16:creationId xmlns:a16="http://schemas.microsoft.com/office/drawing/2014/main" id="{39446226-BC63-40CE-9FBF-5776C5F94BC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9" name="Group 38">
            <a:extLst>
              <a:ext uri="{FF2B5EF4-FFF2-40B4-BE49-F238E27FC236}">
                <a16:creationId xmlns:a16="http://schemas.microsoft.com/office/drawing/2014/main" id="{0DF68053-E4B3-4D7D-BE5E-22CD7B2585DE}"/>
              </a:ext>
            </a:extLst>
          </xdr:cNvPr>
          <xdr:cNvGrpSpPr/>
        </xdr:nvGrpSpPr>
        <xdr:grpSpPr>
          <a:xfrm>
            <a:off x="12866441" y="403088"/>
            <a:ext cx="7512546" cy="1545296"/>
            <a:chOff x="12960310" y="287132"/>
            <a:chExt cx="7512546" cy="1545296"/>
          </a:xfrm>
        </xdr:grpSpPr>
        <xdr:sp macro="" textlink="">
          <xdr:nvSpPr>
            <xdr:cNvPr id="40" name="RectangleCDate">
              <a:extLst>
                <a:ext uri="{FF2B5EF4-FFF2-40B4-BE49-F238E27FC236}">
                  <a16:creationId xmlns:a16="http://schemas.microsoft.com/office/drawing/2014/main" id="{F3D7D691-4117-4080-B072-79146C0DCF47}"/>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41" name="Group 40">
              <a:extLst>
                <a:ext uri="{FF2B5EF4-FFF2-40B4-BE49-F238E27FC236}">
                  <a16:creationId xmlns:a16="http://schemas.microsoft.com/office/drawing/2014/main" id="{CE3BF3ED-EF9A-4BF8-BE3C-12D272E37432}"/>
                </a:ext>
              </a:extLst>
            </xdr:cNvPr>
            <xdr:cNvGrpSpPr/>
          </xdr:nvGrpSpPr>
          <xdr:grpSpPr>
            <a:xfrm>
              <a:off x="12960310" y="287132"/>
              <a:ext cx="7512546" cy="1545296"/>
              <a:chOff x="644072" y="-147065"/>
              <a:chExt cx="7517279" cy="1534994"/>
            </a:xfrm>
          </xdr:grpSpPr>
          <xdr:grpSp>
            <xdr:nvGrpSpPr>
              <xdr:cNvPr id="45" name="Group 44">
                <a:extLst>
                  <a:ext uri="{FF2B5EF4-FFF2-40B4-BE49-F238E27FC236}">
                    <a16:creationId xmlns:a16="http://schemas.microsoft.com/office/drawing/2014/main" id="{D0B50AFD-8826-4BCC-A930-09EFC9C707E8}"/>
                  </a:ext>
                </a:extLst>
              </xdr:cNvPr>
              <xdr:cNvGrpSpPr/>
            </xdr:nvGrpSpPr>
            <xdr:grpSpPr>
              <a:xfrm>
                <a:off x="644075" y="-141581"/>
                <a:ext cx="7517276" cy="1529510"/>
                <a:chOff x="644075" y="-141581"/>
                <a:chExt cx="7517276" cy="1529510"/>
              </a:xfrm>
            </xdr:grpSpPr>
            <xdr:sp macro="" textlink="">
              <xdr:nvSpPr>
                <xdr:cNvPr id="47" name="TextBox 46">
                  <a:extLst>
                    <a:ext uri="{FF2B5EF4-FFF2-40B4-BE49-F238E27FC236}">
                      <a16:creationId xmlns:a16="http://schemas.microsoft.com/office/drawing/2014/main" id="{09D815E0-170E-4D83-819F-3A21D9348117}"/>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48" name="TextBox 47">
                  <a:extLst>
                    <a:ext uri="{FF2B5EF4-FFF2-40B4-BE49-F238E27FC236}">
                      <a16:creationId xmlns:a16="http://schemas.microsoft.com/office/drawing/2014/main" id="{3A6AB074-7A53-4F5A-8254-2E0DA41BEC3A}"/>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9" name="Rectangle 48">
                  <a:extLst>
                    <a:ext uri="{FF2B5EF4-FFF2-40B4-BE49-F238E27FC236}">
                      <a16:creationId xmlns:a16="http://schemas.microsoft.com/office/drawing/2014/main" id="{0638D0D9-E1F3-46B1-A47E-ECA0CB57E8D5}"/>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50" name="Rectangle 49">
                  <a:extLst>
                    <a:ext uri="{FF2B5EF4-FFF2-40B4-BE49-F238E27FC236}">
                      <a16:creationId xmlns:a16="http://schemas.microsoft.com/office/drawing/2014/main" id="{4DB096E8-F41C-4AE2-AB17-8DEBCE0D3C16}"/>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51" name="TextBox 50">
                  <a:extLst>
                    <a:ext uri="{FF2B5EF4-FFF2-40B4-BE49-F238E27FC236}">
                      <a16:creationId xmlns:a16="http://schemas.microsoft.com/office/drawing/2014/main" id="{87832806-9CCD-4F4F-8DF3-942E90B31255}"/>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52" name="RectangleAuthor">
                  <a:extLst>
                    <a:ext uri="{FF2B5EF4-FFF2-40B4-BE49-F238E27FC236}">
                      <a16:creationId xmlns:a16="http://schemas.microsoft.com/office/drawing/2014/main" id="{DD4F37CD-0EC4-48BC-AD11-057B24404AF9}"/>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3" name="RectangleChecker">
                  <a:extLst>
                    <a:ext uri="{FF2B5EF4-FFF2-40B4-BE49-F238E27FC236}">
                      <a16:creationId xmlns:a16="http://schemas.microsoft.com/office/drawing/2014/main" id="{9C0C152B-2DA3-47E2-B563-C0B56804EA7B}"/>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4" name="TextBox 53">
                  <a:extLst>
                    <a:ext uri="{FF2B5EF4-FFF2-40B4-BE49-F238E27FC236}">
                      <a16:creationId xmlns:a16="http://schemas.microsoft.com/office/drawing/2014/main" id="{D8458882-0CEF-4ABA-8DB1-9A30B017A5AE}"/>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5" name="TextBox 54">
                  <a:extLst>
                    <a:ext uri="{FF2B5EF4-FFF2-40B4-BE49-F238E27FC236}">
                      <a16:creationId xmlns:a16="http://schemas.microsoft.com/office/drawing/2014/main" id="{46F77D80-B6F2-446D-90C2-156B104D1269}"/>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6" name="RectangleADate">
                  <a:extLst>
                    <a:ext uri="{FF2B5EF4-FFF2-40B4-BE49-F238E27FC236}">
                      <a16:creationId xmlns:a16="http://schemas.microsoft.com/office/drawing/2014/main" id="{32876278-2560-4041-BED3-AD2EE6A47D3D}"/>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57" name="RectangleCDate">
                  <a:extLst>
                    <a:ext uri="{FF2B5EF4-FFF2-40B4-BE49-F238E27FC236}">
                      <a16:creationId xmlns:a16="http://schemas.microsoft.com/office/drawing/2014/main" id="{28A1A014-19B0-4122-BB0D-194966EA14D8}"/>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58" name="TextBox 57">
                  <a:extLst>
                    <a:ext uri="{FF2B5EF4-FFF2-40B4-BE49-F238E27FC236}">
                      <a16:creationId xmlns:a16="http://schemas.microsoft.com/office/drawing/2014/main" id="{68A39356-15AC-4B33-8E62-28E1AE21B589}"/>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9" name="RectangleSheet">
                  <a:extLst>
                    <a:ext uri="{FF2B5EF4-FFF2-40B4-BE49-F238E27FC236}">
                      <a16:creationId xmlns:a16="http://schemas.microsoft.com/office/drawing/2014/main" id="{D5B02358-9994-4C33-8C80-35B062DB601D}"/>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60" name="RectangleAll">
                  <a:extLst>
                    <a:ext uri="{FF2B5EF4-FFF2-40B4-BE49-F238E27FC236}">
                      <a16:creationId xmlns:a16="http://schemas.microsoft.com/office/drawing/2014/main" id="{A1226E56-E88F-42F8-8EFF-C5368270D79F}"/>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46" name="RectangleTop">
                <a:extLst>
                  <a:ext uri="{FF2B5EF4-FFF2-40B4-BE49-F238E27FC236}">
                    <a16:creationId xmlns:a16="http://schemas.microsoft.com/office/drawing/2014/main" id="{E671DCA0-6FC4-4A6E-B2C5-C868736582E5}"/>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42" name="RectangleChecker">
              <a:extLst>
                <a:ext uri="{FF2B5EF4-FFF2-40B4-BE49-F238E27FC236}">
                  <a16:creationId xmlns:a16="http://schemas.microsoft.com/office/drawing/2014/main" id="{6BA98903-ADC5-43E3-A15C-12198AD9B738}"/>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3" name="TextBox 42">
              <a:extLst>
                <a:ext uri="{FF2B5EF4-FFF2-40B4-BE49-F238E27FC236}">
                  <a16:creationId xmlns:a16="http://schemas.microsoft.com/office/drawing/2014/main" id="{8E21B4B3-3079-4C5F-8596-BD0717C9D8E0}"/>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44" name="TextBox 43">
              <a:extLst>
                <a:ext uri="{FF2B5EF4-FFF2-40B4-BE49-F238E27FC236}">
                  <a16:creationId xmlns:a16="http://schemas.microsoft.com/office/drawing/2014/main" id="{5F467D30-67A4-43A2-B43A-2A2295D912E6}"/>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1265050</xdr:colOff>
      <xdr:row>23</xdr:row>
      <xdr:rowOff>84942</xdr:rowOff>
    </xdr:from>
    <xdr:to>
      <xdr:col>5</xdr:col>
      <xdr:colOff>377700</xdr:colOff>
      <xdr:row>50</xdr:row>
      <xdr:rowOff>60363</xdr:rowOff>
    </xdr:to>
    <xdr:pic>
      <xdr:nvPicPr>
        <xdr:cNvPr id="4" name="Picture 3">
          <a:extLst>
            <a:ext uri="{FF2B5EF4-FFF2-40B4-BE49-F238E27FC236}">
              <a16:creationId xmlns:a16="http://schemas.microsoft.com/office/drawing/2014/main" id="{64E07D84-DD2F-4AF4-A7D7-DEDD8EE77ACA}"/>
            </a:ext>
          </a:extLst>
        </xdr:cNvPr>
        <xdr:cNvPicPr>
          <a:picLocks noChangeAspect="1"/>
        </xdr:cNvPicPr>
      </xdr:nvPicPr>
      <xdr:blipFill>
        <a:blip xmlns:r="http://schemas.openxmlformats.org/officeDocument/2006/relationships" r:embed="rId1"/>
        <a:stretch>
          <a:fillRect/>
        </a:stretch>
      </xdr:blipFill>
      <xdr:spPr>
        <a:xfrm>
          <a:off x="1874650" y="7330292"/>
          <a:ext cx="6192900" cy="4947472"/>
        </a:xfrm>
        <a:prstGeom prst="rect">
          <a:avLst/>
        </a:prstGeom>
      </xdr:spPr>
    </xdr:pic>
    <xdr:clientData/>
  </xdr:twoCellAnchor>
  <xdr:twoCellAnchor>
    <xdr:from>
      <xdr:col>3</xdr:col>
      <xdr:colOff>349250</xdr:colOff>
      <xdr:row>39</xdr:row>
      <xdr:rowOff>44450</xdr:rowOff>
    </xdr:from>
    <xdr:to>
      <xdr:col>3</xdr:col>
      <xdr:colOff>1079500</xdr:colOff>
      <xdr:row>41</xdr:row>
      <xdr:rowOff>6350</xdr:rowOff>
    </xdr:to>
    <xdr:sp macro="" textlink="">
      <xdr:nvSpPr>
        <xdr:cNvPr id="5" name="Rectangle 4">
          <a:extLst>
            <a:ext uri="{FF2B5EF4-FFF2-40B4-BE49-F238E27FC236}">
              <a16:creationId xmlns:a16="http://schemas.microsoft.com/office/drawing/2014/main" id="{82D4F00D-35DC-4D61-A6E4-9628E0186AE9}"/>
            </a:ext>
          </a:extLst>
        </xdr:cNvPr>
        <xdr:cNvSpPr/>
      </xdr:nvSpPr>
      <xdr:spPr>
        <a:xfrm>
          <a:off x="4419600" y="3359150"/>
          <a:ext cx="730250" cy="330200"/>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1422400</xdr:colOff>
      <xdr:row>33</xdr:row>
      <xdr:rowOff>82550</xdr:rowOff>
    </xdr:from>
    <xdr:to>
      <xdr:col>5</xdr:col>
      <xdr:colOff>165100</xdr:colOff>
      <xdr:row>34</xdr:row>
      <xdr:rowOff>88900</xdr:rowOff>
    </xdr:to>
    <xdr:cxnSp macro="">
      <xdr:nvCxnSpPr>
        <xdr:cNvPr id="7" name="Straight Arrow Connector 6">
          <a:extLst>
            <a:ext uri="{FF2B5EF4-FFF2-40B4-BE49-F238E27FC236}">
              <a16:creationId xmlns:a16="http://schemas.microsoft.com/office/drawing/2014/main" id="{723C2301-9993-44FF-886E-BA92FE24A49A}"/>
            </a:ext>
          </a:extLst>
        </xdr:cNvPr>
        <xdr:cNvCxnSpPr/>
      </xdr:nvCxnSpPr>
      <xdr:spPr>
        <a:xfrm flipH="1">
          <a:off x="5492750" y="2292350"/>
          <a:ext cx="666750" cy="1905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120650</xdr:colOff>
      <xdr:row>31</xdr:row>
      <xdr:rowOff>139700</xdr:rowOff>
    </xdr:from>
    <xdr:to>
      <xdr:col>5</xdr:col>
      <xdr:colOff>679450</xdr:colOff>
      <xdr:row>34</xdr:row>
      <xdr:rowOff>90713</xdr:rowOff>
    </xdr:to>
    <xdr:sp macro="" textlink="">
      <xdr:nvSpPr>
        <xdr:cNvPr id="12" name="TextBox 11">
          <a:extLst>
            <a:ext uri="{FF2B5EF4-FFF2-40B4-BE49-F238E27FC236}">
              <a16:creationId xmlns:a16="http://schemas.microsoft.com/office/drawing/2014/main" id="{4CF2AC96-8F77-4142-9853-3893C52691CD}"/>
            </a:ext>
          </a:extLst>
        </xdr:cNvPr>
        <xdr:cNvSpPr txBox="1"/>
      </xdr:nvSpPr>
      <xdr:spPr>
        <a:xfrm>
          <a:off x="6107793" y="8349343"/>
          <a:ext cx="558800" cy="4952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Road gullies</a:t>
          </a:r>
        </a:p>
      </xdr:txBody>
    </xdr:sp>
    <xdr:clientData/>
  </xdr:twoCellAnchor>
  <xdr:twoCellAnchor>
    <xdr:from>
      <xdr:col>3</xdr:col>
      <xdr:colOff>1016000</xdr:colOff>
      <xdr:row>36</xdr:row>
      <xdr:rowOff>82551</xdr:rowOff>
    </xdr:from>
    <xdr:to>
      <xdr:col>4</xdr:col>
      <xdr:colOff>228600</xdr:colOff>
      <xdr:row>40</xdr:row>
      <xdr:rowOff>9525</xdr:rowOff>
    </xdr:to>
    <xdr:cxnSp macro="">
      <xdr:nvCxnSpPr>
        <xdr:cNvPr id="14" name="Straight Arrow Connector 13">
          <a:extLst>
            <a:ext uri="{FF2B5EF4-FFF2-40B4-BE49-F238E27FC236}">
              <a16:creationId xmlns:a16="http://schemas.microsoft.com/office/drawing/2014/main" id="{8CD1B04F-3E2D-4BE1-BB7F-69AAF3336B4F}"/>
            </a:ext>
          </a:extLst>
        </xdr:cNvPr>
        <xdr:cNvCxnSpPr>
          <a:cxnSpLocks/>
        </xdr:cNvCxnSpPr>
      </xdr:nvCxnSpPr>
      <xdr:spPr>
        <a:xfrm flipH="1" flipV="1">
          <a:off x="5086350" y="2844801"/>
          <a:ext cx="679450" cy="66357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1543050</xdr:colOff>
      <xdr:row>40</xdr:row>
      <xdr:rowOff>9525</xdr:rowOff>
    </xdr:from>
    <xdr:to>
      <xdr:col>4</xdr:col>
      <xdr:colOff>228600</xdr:colOff>
      <xdr:row>46</xdr:row>
      <xdr:rowOff>19050</xdr:rowOff>
    </xdr:to>
    <xdr:cxnSp macro="">
      <xdr:nvCxnSpPr>
        <xdr:cNvPr id="18" name="Straight Arrow Connector 17">
          <a:extLst>
            <a:ext uri="{FF2B5EF4-FFF2-40B4-BE49-F238E27FC236}">
              <a16:creationId xmlns:a16="http://schemas.microsoft.com/office/drawing/2014/main" id="{74A47D94-EBEC-4A43-93DF-6ACD492F19B9}"/>
            </a:ext>
          </a:extLst>
        </xdr:cNvPr>
        <xdr:cNvCxnSpPr>
          <a:cxnSpLocks/>
        </xdr:cNvCxnSpPr>
      </xdr:nvCxnSpPr>
      <xdr:spPr>
        <a:xfrm flipH="1">
          <a:off x="3886200" y="3508375"/>
          <a:ext cx="1879600" cy="11144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1409700</xdr:colOff>
      <xdr:row>35</xdr:row>
      <xdr:rowOff>12701</xdr:rowOff>
    </xdr:from>
    <xdr:to>
      <xdr:col>4</xdr:col>
      <xdr:colOff>228600</xdr:colOff>
      <xdr:row>40</xdr:row>
      <xdr:rowOff>9525</xdr:rowOff>
    </xdr:to>
    <xdr:cxnSp macro="">
      <xdr:nvCxnSpPr>
        <xdr:cNvPr id="21" name="Straight Arrow Connector 20">
          <a:extLst>
            <a:ext uri="{FF2B5EF4-FFF2-40B4-BE49-F238E27FC236}">
              <a16:creationId xmlns:a16="http://schemas.microsoft.com/office/drawing/2014/main" id="{4137A14D-E433-4DEC-AE6D-4B0984F84E0A}"/>
            </a:ext>
          </a:extLst>
        </xdr:cNvPr>
        <xdr:cNvCxnSpPr>
          <a:cxnSpLocks/>
        </xdr:cNvCxnSpPr>
      </xdr:nvCxnSpPr>
      <xdr:spPr>
        <a:xfrm flipH="1" flipV="1">
          <a:off x="3752850" y="2590801"/>
          <a:ext cx="2012950" cy="91757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260350</xdr:colOff>
      <xdr:row>46</xdr:row>
      <xdr:rowOff>127000</xdr:rowOff>
    </xdr:from>
    <xdr:to>
      <xdr:col>5</xdr:col>
      <xdr:colOff>755650</xdr:colOff>
      <xdr:row>49</xdr:row>
      <xdr:rowOff>27214</xdr:rowOff>
    </xdr:to>
    <xdr:sp macro="" textlink="">
      <xdr:nvSpPr>
        <xdr:cNvPr id="30" name="TextBox 29">
          <a:extLst>
            <a:ext uri="{FF2B5EF4-FFF2-40B4-BE49-F238E27FC236}">
              <a16:creationId xmlns:a16="http://schemas.microsoft.com/office/drawing/2014/main" id="{D29F59BF-9120-442C-A686-BE6E38E71073}"/>
            </a:ext>
          </a:extLst>
        </xdr:cNvPr>
        <xdr:cNvSpPr txBox="1"/>
      </xdr:nvSpPr>
      <xdr:spPr>
        <a:xfrm>
          <a:off x="5793921" y="11058071"/>
          <a:ext cx="948872"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Impermeable</a:t>
          </a:r>
          <a:r>
            <a:rPr lang="en-GB" sz="1100" baseline="0"/>
            <a:t> ground</a:t>
          </a:r>
          <a:endParaRPr lang="en-GB" sz="1100"/>
        </a:p>
      </xdr:txBody>
    </xdr:sp>
    <xdr:clientData/>
  </xdr:twoCellAnchor>
  <xdr:twoCellAnchor>
    <xdr:from>
      <xdr:col>3</xdr:col>
      <xdr:colOff>933451</xdr:colOff>
      <xdr:row>44</xdr:row>
      <xdr:rowOff>82553</xdr:rowOff>
    </xdr:from>
    <xdr:to>
      <xdr:col>4</xdr:col>
      <xdr:colOff>260350</xdr:colOff>
      <xdr:row>47</xdr:row>
      <xdr:rowOff>167821</xdr:rowOff>
    </xdr:to>
    <xdr:cxnSp macro="">
      <xdr:nvCxnSpPr>
        <xdr:cNvPr id="31" name="Straight Arrow Connector 30">
          <a:extLst>
            <a:ext uri="{FF2B5EF4-FFF2-40B4-BE49-F238E27FC236}">
              <a16:creationId xmlns:a16="http://schemas.microsoft.com/office/drawing/2014/main" id="{6D88A2DB-31E0-4BE9-91E2-9D9A4BAC5D71}"/>
            </a:ext>
          </a:extLst>
        </xdr:cNvPr>
        <xdr:cNvCxnSpPr>
          <a:stCxn id="30" idx="1"/>
        </xdr:cNvCxnSpPr>
      </xdr:nvCxnSpPr>
      <xdr:spPr>
        <a:xfrm flipH="1" flipV="1">
          <a:off x="4997451" y="10650767"/>
          <a:ext cx="796470" cy="62955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349250</xdr:colOff>
      <xdr:row>37</xdr:row>
      <xdr:rowOff>63500</xdr:rowOff>
    </xdr:from>
    <xdr:to>
      <xdr:col>3</xdr:col>
      <xdr:colOff>1079500</xdr:colOff>
      <xdr:row>39</xdr:row>
      <xdr:rowOff>25400</xdr:rowOff>
    </xdr:to>
    <xdr:sp macro="" textlink="">
      <xdr:nvSpPr>
        <xdr:cNvPr id="39" name="Rectangle 38">
          <a:extLst>
            <a:ext uri="{FF2B5EF4-FFF2-40B4-BE49-F238E27FC236}">
              <a16:creationId xmlns:a16="http://schemas.microsoft.com/office/drawing/2014/main" id="{853319FD-CE35-4100-BEAD-FEB8AC8DCF4B}"/>
            </a:ext>
          </a:extLst>
        </xdr:cNvPr>
        <xdr:cNvSpPr/>
      </xdr:nvSpPr>
      <xdr:spPr>
        <a:xfrm>
          <a:off x="4419600" y="3009900"/>
          <a:ext cx="730250" cy="330200"/>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749588</xdr:colOff>
      <xdr:row>32</xdr:row>
      <xdr:rowOff>45316</xdr:rowOff>
    </xdr:from>
    <xdr:to>
      <xdr:col>2</xdr:col>
      <xdr:colOff>959138</xdr:colOff>
      <xdr:row>35</xdr:row>
      <xdr:rowOff>38966</xdr:rowOff>
    </xdr:to>
    <xdr:sp macro="" textlink="">
      <xdr:nvSpPr>
        <xdr:cNvPr id="49" name="Arrow: Right 48">
          <a:extLst>
            <a:ext uri="{FF2B5EF4-FFF2-40B4-BE49-F238E27FC236}">
              <a16:creationId xmlns:a16="http://schemas.microsoft.com/office/drawing/2014/main" id="{B80FE125-DE12-4D93-9C32-2C677F329C74}"/>
            </a:ext>
          </a:extLst>
        </xdr:cNvPr>
        <xdr:cNvSpPr/>
      </xdr:nvSpPr>
      <xdr:spPr>
        <a:xfrm rot="13607281">
          <a:off x="3489902" y="9127548"/>
          <a:ext cx="547832" cy="209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203200</xdr:colOff>
      <xdr:row>43</xdr:row>
      <xdr:rowOff>166253</xdr:rowOff>
    </xdr:from>
    <xdr:to>
      <xdr:col>3</xdr:col>
      <xdr:colOff>749300</xdr:colOff>
      <xdr:row>45</xdr:row>
      <xdr:rowOff>7504</xdr:rowOff>
    </xdr:to>
    <xdr:sp macro="" textlink="">
      <xdr:nvSpPr>
        <xdr:cNvPr id="51" name="Arrow: Right 50">
          <a:extLst>
            <a:ext uri="{FF2B5EF4-FFF2-40B4-BE49-F238E27FC236}">
              <a16:creationId xmlns:a16="http://schemas.microsoft.com/office/drawing/2014/main" id="{61BFB40F-9FBB-4E30-BFF5-D513780ABC1C}"/>
            </a:ext>
          </a:extLst>
        </xdr:cNvPr>
        <xdr:cNvSpPr/>
      </xdr:nvSpPr>
      <xdr:spPr>
        <a:xfrm rot="11243119">
          <a:off x="5548745" y="11111344"/>
          <a:ext cx="546100" cy="21070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295275</xdr:colOff>
      <xdr:row>29</xdr:row>
      <xdr:rowOff>142875</xdr:rowOff>
    </xdr:from>
    <xdr:to>
      <xdr:col>3</xdr:col>
      <xdr:colOff>504825</xdr:colOff>
      <xdr:row>32</xdr:row>
      <xdr:rowOff>136525</xdr:rowOff>
    </xdr:to>
    <xdr:sp macro="" textlink="">
      <xdr:nvSpPr>
        <xdr:cNvPr id="52" name="Arrow: Right 51">
          <a:extLst>
            <a:ext uri="{FF2B5EF4-FFF2-40B4-BE49-F238E27FC236}">
              <a16:creationId xmlns:a16="http://schemas.microsoft.com/office/drawing/2014/main" id="{57B0352B-9D47-4E46-B7D9-D55FFDEE08E2}"/>
            </a:ext>
          </a:extLst>
        </xdr:cNvPr>
        <xdr:cNvSpPr/>
      </xdr:nvSpPr>
      <xdr:spPr>
        <a:xfrm rot="13933931">
          <a:off x="4197350" y="1784350"/>
          <a:ext cx="546100" cy="209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1945999</xdr:colOff>
      <xdr:row>38</xdr:row>
      <xdr:rowOff>125652</xdr:rowOff>
    </xdr:from>
    <xdr:to>
      <xdr:col>3</xdr:col>
      <xdr:colOff>2407</xdr:colOff>
      <xdr:row>39</xdr:row>
      <xdr:rowOff>170920</xdr:rowOff>
    </xdr:to>
    <xdr:sp macro="" textlink="">
      <xdr:nvSpPr>
        <xdr:cNvPr id="53" name="Arrow: Right 52">
          <a:extLst>
            <a:ext uri="{FF2B5EF4-FFF2-40B4-BE49-F238E27FC236}">
              <a16:creationId xmlns:a16="http://schemas.microsoft.com/office/drawing/2014/main" id="{578170AD-20A9-4C87-B467-9F9246A56CF0}"/>
            </a:ext>
          </a:extLst>
        </xdr:cNvPr>
        <xdr:cNvSpPr/>
      </xdr:nvSpPr>
      <xdr:spPr>
        <a:xfrm rot="11898498">
          <a:off x="4855454" y="10147107"/>
          <a:ext cx="492498" cy="22999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419100</xdr:colOff>
      <xdr:row>28</xdr:row>
      <xdr:rowOff>12700</xdr:rowOff>
    </xdr:from>
    <xdr:to>
      <xdr:col>3</xdr:col>
      <xdr:colOff>1219200</xdr:colOff>
      <xdr:row>30</xdr:row>
      <xdr:rowOff>82550</xdr:rowOff>
    </xdr:to>
    <xdr:sp macro="" textlink="">
      <xdr:nvSpPr>
        <xdr:cNvPr id="54" name="TextBox 53">
          <a:extLst>
            <a:ext uri="{FF2B5EF4-FFF2-40B4-BE49-F238E27FC236}">
              <a16:creationId xmlns:a16="http://schemas.microsoft.com/office/drawing/2014/main" id="{362CE11F-EAC1-465C-AD32-228412DA54FA}"/>
            </a:ext>
          </a:extLst>
        </xdr:cNvPr>
        <xdr:cNvSpPr txBox="1"/>
      </xdr:nvSpPr>
      <xdr:spPr>
        <a:xfrm>
          <a:off x="4489450" y="1301750"/>
          <a:ext cx="800100" cy="438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Overland</a:t>
          </a:r>
          <a:r>
            <a:rPr lang="en-GB" sz="1100" baseline="0"/>
            <a:t> flow paths</a:t>
          </a:r>
          <a:endParaRPr lang="en-GB" sz="1100"/>
        </a:p>
      </xdr:txBody>
    </xdr:sp>
    <xdr:clientData/>
  </xdr:twoCellAnchor>
  <xdr:twoCellAnchor>
    <xdr:from>
      <xdr:col>2</xdr:col>
      <xdr:colOff>762000</xdr:colOff>
      <xdr:row>26</xdr:row>
      <xdr:rowOff>0</xdr:rowOff>
    </xdr:from>
    <xdr:to>
      <xdr:col>2</xdr:col>
      <xdr:colOff>1517650</xdr:colOff>
      <xdr:row>27</xdr:row>
      <xdr:rowOff>57150</xdr:rowOff>
    </xdr:to>
    <xdr:sp macro="" textlink="">
      <xdr:nvSpPr>
        <xdr:cNvPr id="55" name="TextBox 54">
          <a:extLst>
            <a:ext uri="{FF2B5EF4-FFF2-40B4-BE49-F238E27FC236}">
              <a16:creationId xmlns:a16="http://schemas.microsoft.com/office/drawing/2014/main" id="{C44C4FA8-77FE-43A3-9FE1-A43DE30427FF}"/>
            </a:ext>
          </a:extLst>
        </xdr:cNvPr>
        <xdr:cNvSpPr txBox="1"/>
      </xdr:nvSpPr>
      <xdr:spPr>
        <a:xfrm>
          <a:off x="3105150" y="920750"/>
          <a:ext cx="755650" cy="241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Low point</a:t>
          </a:r>
        </a:p>
      </xdr:txBody>
    </xdr:sp>
    <xdr:clientData/>
  </xdr:twoCellAnchor>
  <xdr:twoCellAnchor editAs="oneCell">
    <xdr:from>
      <xdr:col>6</xdr:col>
      <xdr:colOff>484909</xdr:colOff>
      <xdr:row>22</xdr:row>
      <xdr:rowOff>131175</xdr:rowOff>
    </xdr:from>
    <xdr:to>
      <xdr:col>9</xdr:col>
      <xdr:colOff>579069</xdr:colOff>
      <xdr:row>50</xdr:row>
      <xdr:rowOff>73030</xdr:rowOff>
    </xdr:to>
    <xdr:pic>
      <xdr:nvPicPr>
        <xdr:cNvPr id="56" name="Picture 55">
          <a:extLst>
            <a:ext uri="{FF2B5EF4-FFF2-40B4-BE49-F238E27FC236}">
              <a16:creationId xmlns:a16="http://schemas.microsoft.com/office/drawing/2014/main" id="{94DE9FE2-659B-40ED-A0C1-3F625C2DBD68}"/>
            </a:ext>
          </a:extLst>
        </xdr:cNvPr>
        <xdr:cNvPicPr>
          <a:picLocks noChangeAspect="1"/>
        </xdr:cNvPicPr>
      </xdr:nvPicPr>
      <xdr:blipFill>
        <a:blip xmlns:r="http://schemas.openxmlformats.org/officeDocument/2006/relationships" r:embed="rId2"/>
        <a:stretch>
          <a:fillRect/>
        </a:stretch>
      </xdr:blipFill>
      <xdr:spPr>
        <a:xfrm>
          <a:off x="9640454" y="7196993"/>
          <a:ext cx="4746979" cy="5114219"/>
        </a:xfrm>
        <a:prstGeom prst="rect">
          <a:avLst/>
        </a:prstGeom>
      </xdr:spPr>
    </xdr:pic>
    <xdr:clientData/>
  </xdr:twoCellAnchor>
  <xdr:twoCellAnchor>
    <xdr:from>
      <xdr:col>8</xdr:col>
      <xdr:colOff>177800</xdr:colOff>
      <xdr:row>42</xdr:row>
      <xdr:rowOff>107950</xdr:rowOff>
    </xdr:from>
    <xdr:to>
      <xdr:col>8</xdr:col>
      <xdr:colOff>279400</xdr:colOff>
      <xdr:row>43</xdr:row>
      <xdr:rowOff>19050</xdr:rowOff>
    </xdr:to>
    <xdr:sp macro="" textlink="">
      <xdr:nvSpPr>
        <xdr:cNvPr id="57" name="Rectangle 56">
          <a:extLst>
            <a:ext uri="{FF2B5EF4-FFF2-40B4-BE49-F238E27FC236}">
              <a16:creationId xmlns:a16="http://schemas.microsoft.com/office/drawing/2014/main" id="{27A6F916-4C72-4CA7-B1F8-E68FEA0F3FC4}"/>
            </a:ext>
          </a:extLst>
        </xdr:cNvPr>
        <xdr:cNvSpPr/>
      </xdr:nvSpPr>
      <xdr:spPr>
        <a:xfrm>
          <a:off x="9645650" y="3975100"/>
          <a:ext cx="101600" cy="95250"/>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311150</xdr:colOff>
      <xdr:row>42</xdr:row>
      <xdr:rowOff>139700</xdr:rowOff>
    </xdr:from>
    <xdr:to>
      <xdr:col>8</xdr:col>
      <xdr:colOff>450273</xdr:colOff>
      <xdr:row>48</xdr:row>
      <xdr:rowOff>92364</xdr:rowOff>
    </xdr:to>
    <xdr:cxnSp macro="">
      <xdr:nvCxnSpPr>
        <xdr:cNvPr id="59" name="Straight Arrow Connector 58">
          <a:extLst>
            <a:ext uri="{FF2B5EF4-FFF2-40B4-BE49-F238E27FC236}">
              <a16:creationId xmlns:a16="http://schemas.microsoft.com/office/drawing/2014/main" id="{1C6F3E8A-0B20-49E5-AF55-374A83DFF3CA}"/>
            </a:ext>
          </a:extLst>
        </xdr:cNvPr>
        <xdr:cNvCxnSpPr/>
      </xdr:nvCxnSpPr>
      <xdr:spPr>
        <a:xfrm>
          <a:off x="11821968" y="10900064"/>
          <a:ext cx="139123" cy="1061027"/>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139700</xdr:colOff>
      <xdr:row>25</xdr:row>
      <xdr:rowOff>25400</xdr:rowOff>
    </xdr:from>
    <xdr:to>
      <xdr:col>8</xdr:col>
      <xdr:colOff>215900</xdr:colOff>
      <xdr:row>42</xdr:row>
      <xdr:rowOff>101600</xdr:rowOff>
    </xdr:to>
    <xdr:cxnSp macro="">
      <xdr:nvCxnSpPr>
        <xdr:cNvPr id="60" name="Straight Arrow Connector 59">
          <a:extLst>
            <a:ext uri="{FF2B5EF4-FFF2-40B4-BE49-F238E27FC236}">
              <a16:creationId xmlns:a16="http://schemas.microsoft.com/office/drawing/2014/main" id="{4B357460-69DE-47CD-A048-A80EF187A9EB}"/>
            </a:ext>
          </a:extLst>
        </xdr:cNvPr>
        <xdr:cNvCxnSpPr/>
      </xdr:nvCxnSpPr>
      <xdr:spPr>
        <a:xfrm>
          <a:off x="9607550" y="762000"/>
          <a:ext cx="76200" cy="320675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508000</xdr:colOff>
      <xdr:row>42</xdr:row>
      <xdr:rowOff>150586</xdr:rowOff>
    </xdr:from>
    <xdr:to>
      <xdr:col>8</xdr:col>
      <xdr:colOff>122465</xdr:colOff>
      <xdr:row>42</xdr:row>
      <xdr:rowOff>173181</xdr:rowOff>
    </xdr:to>
    <xdr:cxnSp macro="">
      <xdr:nvCxnSpPr>
        <xdr:cNvPr id="62" name="Straight Arrow Connector 61">
          <a:extLst>
            <a:ext uri="{FF2B5EF4-FFF2-40B4-BE49-F238E27FC236}">
              <a16:creationId xmlns:a16="http://schemas.microsoft.com/office/drawing/2014/main" id="{C618AFE9-FA14-4169-9BEC-11ADF52F3832}"/>
            </a:ext>
          </a:extLst>
        </xdr:cNvPr>
        <xdr:cNvCxnSpPr/>
      </xdr:nvCxnSpPr>
      <xdr:spPr>
        <a:xfrm flipH="1">
          <a:off x="9663545" y="10910950"/>
          <a:ext cx="1969738" cy="22595"/>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596900</xdr:colOff>
      <xdr:row>41</xdr:row>
      <xdr:rowOff>38100</xdr:rowOff>
    </xdr:from>
    <xdr:to>
      <xdr:col>8</xdr:col>
      <xdr:colOff>1104900</xdr:colOff>
      <xdr:row>42</xdr:row>
      <xdr:rowOff>82550</xdr:rowOff>
    </xdr:to>
    <xdr:sp macro="" textlink="">
      <xdr:nvSpPr>
        <xdr:cNvPr id="65" name="TextBox 64">
          <a:extLst>
            <a:ext uri="{FF2B5EF4-FFF2-40B4-BE49-F238E27FC236}">
              <a16:creationId xmlns:a16="http://schemas.microsoft.com/office/drawing/2014/main" id="{60E203AC-EE49-43EC-81F5-EAD0C964BBC4}"/>
            </a:ext>
          </a:extLst>
        </xdr:cNvPr>
        <xdr:cNvSpPr txBox="1"/>
      </xdr:nvSpPr>
      <xdr:spPr>
        <a:xfrm>
          <a:off x="10064750" y="3721100"/>
          <a:ext cx="5080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rPr>
            <a:t>170m</a:t>
          </a:r>
        </a:p>
      </xdr:txBody>
    </xdr:sp>
    <xdr:clientData/>
  </xdr:twoCellAnchor>
  <xdr:twoCellAnchor>
    <xdr:from>
      <xdr:col>8</xdr:col>
      <xdr:colOff>317500</xdr:colOff>
      <xdr:row>45</xdr:row>
      <xdr:rowOff>146050</xdr:rowOff>
    </xdr:from>
    <xdr:to>
      <xdr:col>8</xdr:col>
      <xdr:colOff>825500</xdr:colOff>
      <xdr:row>47</xdr:row>
      <xdr:rowOff>31750</xdr:rowOff>
    </xdr:to>
    <xdr:sp macro="" textlink="">
      <xdr:nvSpPr>
        <xdr:cNvPr id="66" name="TextBox 65">
          <a:extLst>
            <a:ext uri="{FF2B5EF4-FFF2-40B4-BE49-F238E27FC236}">
              <a16:creationId xmlns:a16="http://schemas.microsoft.com/office/drawing/2014/main" id="{93D86ABD-4904-4AAD-B1E3-0E28E55C9B8D}"/>
            </a:ext>
          </a:extLst>
        </xdr:cNvPr>
        <xdr:cNvSpPr txBox="1"/>
      </xdr:nvSpPr>
      <xdr:spPr>
        <a:xfrm>
          <a:off x="9785350" y="4565650"/>
          <a:ext cx="508000" cy="254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rPr>
            <a:t>100m</a:t>
          </a:r>
        </a:p>
      </xdr:txBody>
    </xdr:sp>
    <xdr:clientData/>
  </xdr:twoCellAnchor>
  <xdr:twoCellAnchor>
    <xdr:from>
      <xdr:col>8</xdr:col>
      <xdr:colOff>146050</xdr:colOff>
      <xdr:row>34</xdr:row>
      <xdr:rowOff>19050</xdr:rowOff>
    </xdr:from>
    <xdr:to>
      <xdr:col>8</xdr:col>
      <xdr:colOff>654050</xdr:colOff>
      <xdr:row>35</xdr:row>
      <xdr:rowOff>63500</xdr:rowOff>
    </xdr:to>
    <xdr:sp macro="" textlink="">
      <xdr:nvSpPr>
        <xdr:cNvPr id="67" name="TextBox 66">
          <a:extLst>
            <a:ext uri="{FF2B5EF4-FFF2-40B4-BE49-F238E27FC236}">
              <a16:creationId xmlns:a16="http://schemas.microsoft.com/office/drawing/2014/main" id="{54D37002-CCCD-4C3E-A8E5-2E49F697ADA6}"/>
            </a:ext>
          </a:extLst>
        </xdr:cNvPr>
        <xdr:cNvSpPr txBox="1"/>
      </xdr:nvSpPr>
      <xdr:spPr>
        <a:xfrm>
          <a:off x="9613900" y="2413000"/>
          <a:ext cx="5080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rPr>
            <a:t>300m</a:t>
          </a:r>
        </a:p>
      </xdr:txBody>
    </xdr:sp>
    <xdr:clientData/>
  </xdr:twoCellAnchor>
  <xdr:twoCellAnchor>
    <xdr:from>
      <xdr:col>8</xdr:col>
      <xdr:colOff>56573</xdr:colOff>
      <xdr:row>23</xdr:row>
      <xdr:rowOff>9813</xdr:rowOff>
    </xdr:from>
    <xdr:to>
      <xdr:col>8</xdr:col>
      <xdr:colOff>797791</xdr:colOff>
      <xdr:row>24</xdr:row>
      <xdr:rowOff>92363</xdr:rowOff>
    </xdr:to>
    <xdr:sp macro="" textlink="">
      <xdr:nvSpPr>
        <xdr:cNvPr id="68" name="TextBox 67">
          <a:extLst>
            <a:ext uri="{FF2B5EF4-FFF2-40B4-BE49-F238E27FC236}">
              <a16:creationId xmlns:a16="http://schemas.microsoft.com/office/drawing/2014/main" id="{DAD20F4A-CCF7-4F03-A43F-B7F98251AC43}"/>
            </a:ext>
          </a:extLst>
        </xdr:cNvPr>
        <xdr:cNvSpPr txBox="1"/>
      </xdr:nvSpPr>
      <xdr:spPr>
        <a:xfrm>
          <a:off x="11567391" y="7260358"/>
          <a:ext cx="741218" cy="2672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River Dee</a:t>
          </a:r>
        </a:p>
      </xdr:txBody>
    </xdr:sp>
    <xdr:clientData/>
  </xdr:twoCellAnchor>
  <xdr:twoCellAnchor>
    <xdr:from>
      <xdr:col>8</xdr:col>
      <xdr:colOff>488950</xdr:colOff>
      <xdr:row>48</xdr:row>
      <xdr:rowOff>82550</xdr:rowOff>
    </xdr:from>
    <xdr:to>
      <xdr:col>9</xdr:col>
      <xdr:colOff>158750</xdr:colOff>
      <xdr:row>49</xdr:row>
      <xdr:rowOff>120650</xdr:rowOff>
    </xdr:to>
    <xdr:sp macro="" textlink="">
      <xdr:nvSpPr>
        <xdr:cNvPr id="70" name="TextBox 69">
          <a:extLst>
            <a:ext uri="{FF2B5EF4-FFF2-40B4-BE49-F238E27FC236}">
              <a16:creationId xmlns:a16="http://schemas.microsoft.com/office/drawing/2014/main" id="{D0EB8647-ABD4-4133-AD99-44F470ECCA95}"/>
            </a:ext>
          </a:extLst>
        </xdr:cNvPr>
        <xdr:cNvSpPr txBox="1"/>
      </xdr:nvSpPr>
      <xdr:spPr>
        <a:xfrm>
          <a:off x="9956800" y="5054600"/>
          <a:ext cx="1962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Liquor return at head of works</a:t>
          </a:r>
        </a:p>
      </xdr:txBody>
    </xdr:sp>
    <xdr:clientData/>
  </xdr:twoCellAnchor>
  <xdr:twoCellAnchor>
    <xdr:from>
      <xdr:col>4</xdr:col>
      <xdr:colOff>240394</xdr:colOff>
      <xdr:row>39</xdr:row>
      <xdr:rowOff>16328</xdr:rowOff>
    </xdr:from>
    <xdr:to>
      <xdr:col>5</xdr:col>
      <xdr:colOff>450273</xdr:colOff>
      <xdr:row>41</xdr:row>
      <xdr:rowOff>103909</xdr:rowOff>
    </xdr:to>
    <xdr:sp macro="" textlink="">
      <xdr:nvSpPr>
        <xdr:cNvPr id="73" name="TextBox 72">
          <a:extLst>
            <a:ext uri="{FF2B5EF4-FFF2-40B4-BE49-F238E27FC236}">
              <a16:creationId xmlns:a16="http://schemas.microsoft.com/office/drawing/2014/main" id="{DF66F21E-F07A-4B30-B082-985C9DDBFA4C}"/>
            </a:ext>
          </a:extLst>
        </xdr:cNvPr>
        <xdr:cNvSpPr txBox="1"/>
      </xdr:nvSpPr>
      <xdr:spPr>
        <a:xfrm>
          <a:off x="6047758" y="9749146"/>
          <a:ext cx="821788" cy="4570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Permeable</a:t>
          </a:r>
          <a:r>
            <a:rPr lang="en-GB" sz="1100" baseline="0"/>
            <a:t> ground</a:t>
          </a:r>
          <a:endParaRPr lang="en-GB" sz="1100"/>
        </a:p>
      </xdr:txBody>
    </xdr:sp>
    <xdr:clientData/>
  </xdr:twoCellAnchor>
  <xdr:twoCellAnchor>
    <xdr:from>
      <xdr:col>8</xdr:col>
      <xdr:colOff>328386</xdr:colOff>
      <xdr:row>42</xdr:row>
      <xdr:rowOff>58964</xdr:rowOff>
    </xdr:from>
    <xdr:to>
      <xdr:col>8</xdr:col>
      <xdr:colOff>2284186</xdr:colOff>
      <xdr:row>42</xdr:row>
      <xdr:rowOff>103414</xdr:rowOff>
    </xdr:to>
    <xdr:cxnSp macro="">
      <xdr:nvCxnSpPr>
        <xdr:cNvPr id="75" name="Straight Arrow Connector 74">
          <a:extLst>
            <a:ext uri="{FF2B5EF4-FFF2-40B4-BE49-F238E27FC236}">
              <a16:creationId xmlns:a16="http://schemas.microsoft.com/office/drawing/2014/main" id="{5694DE00-6185-4DA6-A291-9856E1FC3DA8}"/>
            </a:ext>
          </a:extLst>
        </xdr:cNvPr>
        <xdr:cNvCxnSpPr/>
      </xdr:nvCxnSpPr>
      <xdr:spPr>
        <a:xfrm flipH="1">
          <a:off x="9789886" y="10264321"/>
          <a:ext cx="1955800" cy="44450"/>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19959</xdr:colOff>
      <xdr:row>40</xdr:row>
      <xdr:rowOff>40822</xdr:rowOff>
    </xdr:from>
    <xdr:to>
      <xdr:col>9</xdr:col>
      <xdr:colOff>544287</xdr:colOff>
      <xdr:row>44</xdr:row>
      <xdr:rowOff>1</xdr:rowOff>
    </xdr:to>
    <xdr:sp macro="" textlink="">
      <xdr:nvSpPr>
        <xdr:cNvPr id="76" name="TextBox 75">
          <a:extLst>
            <a:ext uri="{FF2B5EF4-FFF2-40B4-BE49-F238E27FC236}">
              <a16:creationId xmlns:a16="http://schemas.microsoft.com/office/drawing/2014/main" id="{22A8BD96-7AB8-466C-90BC-F25C5C21E93A}"/>
            </a:ext>
          </a:extLst>
        </xdr:cNvPr>
        <xdr:cNvSpPr txBox="1"/>
      </xdr:nvSpPr>
      <xdr:spPr>
        <a:xfrm>
          <a:off x="11776530" y="9883322"/>
          <a:ext cx="524328" cy="6848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3rd party</a:t>
          </a:r>
          <a:r>
            <a:rPr lang="en-GB" sz="1100" baseline="0"/>
            <a:t> land</a:t>
          </a:r>
          <a:endParaRPr lang="en-GB" sz="1100"/>
        </a:p>
      </xdr:txBody>
    </xdr:sp>
    <xdr:clientData/>
  </xdr:twoCellAnchor>
  <xdr:twoCellAnchor>
    <xdr:from>
      <xdr:col>6</xdr:col>
      <xdr:colOff>136072</xdr:colOff>
      <xdr:row>40</xdr:row>
      <xdr:rowOff>156937</xdr:rowOff>
    </xdr:from>
    <xdr:to>
      <xdr:col>6</xdr:col>
      <xdr:colOff>616858</xdr:colOff>
      <xdr:row>42</xdr:row>
      <xdr:rowOff>54430</xdr:rowOff>
    </xdr:to>
    <xdr:sp macro="" textlink="">
      <xdr:nvSpPr>
        <xdr:cNvPr id="77" name="TextBox 76">
          <a:extLst>
            <a:ext uri="{FF2B5EF4-FFF2-40B4-BE49-F238E27FC236}">
              <a16:creationId xmlns:a16="http://schemas.microsoft.com/office/drawing/2014/main" id="{568E699F-8FB7-4E46-BFC4-76A1C1182682}"/>
            </a:ext>
          </a:extLst>
        </xdr:cNvPr>
        <xdr:cNvSpPr txBox="1"/>
      </xdr:nvSpPr>
      <xdr:spPr>
        <a:xfrm>
          <a:off x="7592786" y="9999437"/>
          <a:ext cx="480786" cy="260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Ditch</a:t>
          </a:r>
        </a:p>
      </xdr:txBody>
    </xdr:sp>
    <xdr:clientData/>
  </xdr:twoCellAnchor>
  <xdr:twoCellAnchor>
    <xdr:from>
      <xdr:col>6</xdr:col>
      <xdr:colOff>730250</xdr:colOff>
      <xdr:row>41</xdr:row>
      <xdr:rowOff>74385</xdr:rowOff>
    </xdr:from>
    <xdr:to>
      <xdr:col>7</xdr:col>
      <xdr:colOff>331107</xdr:colOff>
      <xdr:row>42</xdr:row>
      <xdr:rowOff>118835</xdr:rowOff>
    </xdr:to>
    <xdr:sp macro="" textlink="">
      <xdr:nvSpPr>
        <xdr:cNvPr id="78" name="TextBox 77">
          <a:extLst>
            <a:ext uri="{FF2B5EF4-FFF2-40B4-BE49-F238E27FC236}">
              <a16:creationId xmlns:a16="http://schemas.microsoft.com/office/drawing/2014/main" id="{41A3497B-0DC3-4487-88B7-A817F311A708}"/>
            </a:ext>
          </a:extLst>
        </xdr:cNvPr>
        <xdr:cNvSpPr txBox="1"/>
      </xdr:nvSpPr>
      <xdr:spPr>
        <a:xfrm>
          <a:off x="8186964" y="10098314"/>
          <a:ext cx="508000" cy="2258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ysClr val="windowText" lastClr="000000"/>
              </a:solidFill>
            </a:rPr>
            <a:t>200m</a:t>
          </a:r>
        </a:p>
      </xdr:txBody>
    </xdr:sp>
    <xdr:clientData/>
  </xdr:twoCellAnchor>
  <xdr:twoCellAnchor>
    <xdr:from>
      <xdr:col>1</xdr:col>
      <xdr:colOff>0</xdr:colOff>
      <xdr:row>1</xdr:row>
      <xdr:rowOff>0</xdr:rowOff>
    </xdr:from>
    <xdr:to>
      <xdr:col>5</xdr:col>
      <xdr:colOff>455882</xdr:colOff>
      <xdr:row>9</xdr:row>
      <xdr:rowOff>66574</xdr:rowOff>
    </xdr:to>
    <xdr:grpSp>
      <xdr:nvGrpSpPr>
        <xdr:cNvPr id="80" name="Group 79">
          <a:extLst>
            <a:ext uri="{FF2B5EF4-FFF2-40B4-BE49-F238E27FC236}">
              <a16:creationId xmlns:a16="http://schemas.microsoft.com/office/drawing/2014/main" id="{059BC2CF-F1A8-4E4F-B0C8-FC2F8A3CF02E}"/>
            </a:ext>
          </a:extLst>
        </xdr:cNvPr>
        <xdr:cNvGrpSpPr/>
      </xdr:nvGrpSpPr>
      <xdr:grpSpPr>
        <a:xfrm>
          <a:off x="609600" y="182880"/>
          <a:ext cx="7397702" cy="1529614"/>
          <a:chOff x="12866441" y="403088"/>
          <a:chExt cx="7512546" cy="1545296"/>
        </a:xfrm>
      </xdr:grpSpPr>
      <xdr:pic>
        <xdr:nvPicPr>
          <xdr:cNvPr id="81" name="Picture 80">
            <a:extLst>
              <a:ext uri="{FF2B5EF4-FFF2-40B4-BE49-F238E27FC236}">
                <a16:creationId xmlns:a16="http://schemas.microsoft.com/office/drawing/2014/main" id="{41C763A6-5652-47B7-B603-C820F66A196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2" name="Picture 81">
            <a:extLst>
              <a:ext uri="{FF2B5EF4-FFF2-40B4-BE49-F238E27FC236}">
                <a16:creationId xmlns:a16="http://schemas.microsoft.com/office/drawing/2014/main" id="{73976330-8985-4B0D-981E-AAC3A06CECD4}"/>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83" name="Group 82">
            <a:extLst>
              <a:ext uri="{FF2B5EF4-FFF2-40B4-BE49-F238E27FC236}">
                <a16:creationId xmlns:a16="http://schemas.microsoft.com/office/drawing/2014/main" id="{9B136AED-2322-4CA4-A222-5CBE8345067E}"/>
              </a:ext>
            </a:extLst>
          </xdr:cNvPr>
          <xdr:cNvGrpSpPr/>
        </xdr:nvGrpSpPr>
        <xdr:grpSpPr>
          <a:xfrm>
            <a:off x="12866441" y="403088"/>
            <a:ext cx="7512546" cy="1545296"/>
            <a:chOff x="12960310" y="287132"/>
            <a:chExt cx="7512546" cy="1545296"/>
          </a:xfrm>
        </xdr:grpSpPr>
        <xdr:sp macro="" textlink="">
          <xdr:nvSpPr>
            <xdr:cNvPr id="84" name="RectangleCDate">
              <a:extLst>
                <a:ext uri="{FF2B5EF4-FFF2-40B4-BE49-F238E27FC236}">
                  <a16:creationId xmlns:a16="http://schemas.microsoft.com/office/drawing/2014/main" id="{6227632C-E9C2-40EA-8CC0-02414ED22645}"/>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85" name="Group 84">
              <a:extLst>
                <a:ext uri="{FF2B5EF4-FFF2-40B4-BE49-F238E27FC236}">
                  <a16:creationId xmlns:a16="http://schemas.microsoft.com/office/drawing/2014/main" id="{8871912F-2528-4462-8C22-A0AB3BD55FCA}"/>
                </a:ext>
              </a:extLst>
            </xdr:cNvPr>
            <xdr:cNvGrpSpPr/>
          </xdr:nvGrpSpPr>
          <xdr:grpSpPr>
            <a:xfrm>
              <a:off x="12960310" y="287132"/>
              <a:ext cx="7512546" cy="1545296"/>
              <a:chOff x="644072" y="-147065"/>
              <a:chExt cx="7517279" cy="1534994"/>
            </a:xfrm>
          </xdr:grpSpPr>
          <xdr:grpSp>
            <xdr:nvGrpSpPr>
              <xdr:cNvPr id="89" name="Group 88">
                <a:extLst>
                  <a:ext uri="{FF2B5EF4-FFF2-40B4-BE49-F238E27FC236}">
                    <a16:creationId xmlns:a16="http://schemas.microsoft.com/office/drawing/2014/main" id="{A82391D5-FCBC-4F37-8369-7CDB0EC4F80B}"/>
                  </a:ext>
                </a:extLst>
              </xdr:cNvPr>
              <xdr:cNvGrpSpPr/>
            </xdr:nvGrpSpPr>
            <xdr:grpSpPr>
              <a:xfrm>
                <a:off x="644075" y="-141581"/>
                <a:ext cx="7517276" cy="1529510"/>
                <a:chOff x="644075" y="-141581"/>
                <a:chExt cx="7517276" cy="1529510"/>
              </a:xfrm>
            </xdr:grpSpPr>
            <xdr:sp macro="" textlink="">
              <xdr:nvSpPr>
                <xdr:cNvPr id="91" name="TextBox 90">
                  <a:extLst>
                    <a:ext uri="{FF2B5EF4-FFF2-40B4-BE49-F238E27FC236}">
                      <a16:creationId xmlns:a16="http://schemas.microsoft.com/office/drawing/2014/main" id="{1E551EC1-E85F-4D9C-AF4E-097325666984}"/>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92" name="TextBox 91">
                  <a:extLst>
                    <a:ext uri="{FF2B5EF4-FFF2-40B4-BE49-F238E27FC236}">
                      <a16:creationId xmlns:a16="http://schemas.microsoft.com/office/drawing/2014/main" id="{7C63F328-2A28-4A84-B58E-A5C17ABA6651}"/>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93" name="Rectangle 92">
                  <a:extLst>
                    <a:ext uri="{FF2B5EF4-FFF2-40B4-BE49-F238E27FC236}">
                      <a16:creationId xmlns:a16="http://schemas.microsoft.com/office/drawing/2014/main" id="{56B824D8-11CE-483F-B3D1-2B44560F2A54}"/>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94" name="Rectangle 93">
                  <a:extLst>
                    <a:ext uri="{FF2B5EF4-FFF2-40B4-BE49-F238E27FC236}">
                      <a16:creationId xmlns:a16="http://schemas.microsoft.com/office/drawing/2014/main" id="{C3A88B83-4B5A-4D8D-ADA0-FD0370147DA2}"/>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95" name="TextBox 94">
                  <a:extLst>
                    <a:ext uri="{FF2B5EF4-FFF2-40B4-BE49-F238E27FC236}">
                      <a16:creationId xmlns:a16="http://schemas.microsoft.com/office/drawing/2014/main" id="{F4348EBD-F7B6-4B49-84D7-6EB0D8CD2E3C}"/>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96" name="RectangleAuthor">
                  <a:extLst>
                    <a:ext uri="{FF2B5EF4-FFF2-40B4-BE49-F238E27FC236}">
                      <a16:creationId xmlns:a16="http://schemas.microsoft.com/office/drawing/2014/main" id="{407B448F-AE4B-4F50-8855-FEC1B508780B}"/>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97" name="RectangleChecker">
                  <a:extLst>
                    <a:ext uri="{FF2B5EF4-FFF2-40B4-BE49-F238E27FC236}">
                      <a16:creationId xmlns:a16="http://schemas.microsoft.com/office/drawing/2014/main" id="{EBDD9286-2F17-499B-875B-7A5B42DB44B4}"/>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98" name="TextBox 97">
                  <a:extLst>
                    <a:ext uri="{FF2B5EF4-FFF2-40B4-BE49-F238E27FC236}">
                      <a16:creationId xmlns:a16="http://schemas.microsoft.com/office/drawing/2014/main" id="{3C931954-C609-403A-BBA9-0D679F1E6BBB}"/>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99" name="TextBox 98">
                  <a:extLst>
                    <a:ext uri="{FF2B5EF4-FFF2-40B4-BE49-F238E27FC236}">
                      <a16:creationId xmlns:a16="http://schemas.microsoft.com/office/drawing/2014/main" id="{53E46171-0E32-4062-958B-23E6294E97D2}"/>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100" name="RectangleADate">
                  <a:extLst>
                    <a:ext uri="{FF2B5EF4-FFF2-40B4-BE49-F238E27FC236}">
                      <a16:creationId xmlns:a16="http://schemas.microsoft.com/office/drawing/2014/main" id="{DF7D94E1-92A3-4B81-82B1-25CF356799D4}"/>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101" name="RectangleCDate">
                  <a:extLst>
                    <a:ext uri="{FF2B5EF4-FFF2-40B4-BE49-F238E27FC236}">
                      <a16:creationId xmlns:a16="http://schemas.microsoft.com/office/drawing/2014/main" id="{85CA5D46-FAE0-45A9-8A15-A01E3F6C3432}"/>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102" name="TextBox 101">
                  <a:extLst>
                    <a:ext uri="{FF2B5EF4-FFF2-40B4-BE49-F238E27FC236}">
                      <a16:creationId xmlns:a16="http://schemas.microsoft.com/office/drawing/2014/main" id="{87E2B329-B585-48EE-9862-A5C5C8146FAB}"/>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103" name="RectangleSheet">
                  <a:extLst>
                    <a:ext uri="{FF2B5EF4-FFF2-40B4-BE49-F238E27FC236}">
                      <a16:creationId xmlns:a16="http://schemas.microsoft.com/office/drawing/2014/main" id="{CFD4B95F-FA67-49F5-BFCF-4094FA46B1D2}"/>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104" name="RectangleAll">
                  <a:extLst>
                    <a:ext uri="{FF2B5EF4-FFF2-40B4-BE49-F238E27FC236}">
                      <a16:creationId xmlns:a16="http://schemas.microsoft.com/office/drawing/2014/main" id="{0F18EF0C-91DF-4549-9EEC-835F5380F5E5}"/>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90" name="RectangleTop">
                <a:extLst>
                  <a:ext uri="{FF2B5EF4-FFF2-40B4-BE49-F238E27FC236}">
                    <a16:creationId xmlns:a16="http://schemas.microsoft.com/office/drawing/2014/main" id="{7F2EC0BE-A385-4CAF-9C03-B16AC9C63637}"/>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86" name="RectangleChecker">
              <a:extLst>
                <a:ext uri="{FF2B5EF4-FFF2-40B4-BE49-F238E27FC236}">
                  <a16:creationId xmlns:a16="http://schemas.microsoft.com/office/drawing/2014/main" id="{8C0E8022-C4FF-4B79-801B-781435928BB2}"/>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87" name="TextBox 86">
              <a:extLst>
                <a:ext uri="{FF2B5EF4-FFF2-40B4-BE49-F238E27FC236}">
                  <a16:creationId xmlns:a16="http://schemas.microsoft.com/office/drawing/2014/main" id="{4172100E-0D1E-4658-8D48-AFFB5BBF140B}"/>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88" name="TextBox 87">
              <a:extLst>
                <a:ext uri="{FF2B5EF4-FFF2-40B4-BE49-F238E27FC236}">
                  <a16:creationId xmlns:a16="http://schemas.microsoft.com/office/drawing/2014/main" id="{12777735-18BA-44F0-9398-C2B7B57C2859}"/>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739900</xdr:colOff>
      <xdr:row>9</xdr:row>
      <xdr:rowOff>106158</xdr:rowOff>
    </xdr:to>
    <xdr:grpSp>
      <xdr:nvGrpSpPr>
        <xdr:cNvPr id="27" name="Group 26">
          <a:extLst>
            <a:ext uri="{FF2B5EF4-FFF2-40B4-BE49-F238E27FC236}">
              <a16:creationId xmlns:a16="http://schemas.microsoft.com/office/drawing/2014/main" id="{8F29CF21-D207-495F-897F-ED771C54ACBA}"/>
            </a:ext>
          </a:extLst>
        </xdr:cNvPr>
        <xdr:cNvGrpSpPr/>
      </xdr:nvGrpSpPr>
      <xdr:grpSpPr>
        <a:xfrm>
          <a:off x="609600" y="185530"/>
          <a:ext cx="7399117" cy="1590402"/>
          <a:chOff x="12866441" y="403088"/>
          <a:chExt cx="7512546" cy="1545296"/>
        </a:xfrm>
      </xdr:grpSpPr>
      <xdr:pic>
        <xdr:nvPicPr>
          <xdr:cNvPr id="28" name="Picture 27">
            <a:extLst>
              <a:ext uri="{FF2B5EF4-FFF2-40B4-BE49-F238E27FC236}">
                <a16:creationId xmlns:a16="http://schemas.microsoft.com/office/drawing/2014/main" id="{C2203007-B9B3-4CC4-904C-B9D9FFE5ED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Picture 28">
            <a:extLst>
              <a:ext uri="{FF2B5EF4-FFF2-40B4-BE49-F238E27FC236}">
                <a16:creationId xmlns:a16="http://schemas.microsoft.com/office/drawing/2014/main" id="{EE85CA8E-4C4B-4B33-BE11-B12DD338769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0" name="Group 29">
            <a:extLst>
              <a:ext uri="{FF2B5EF4-FFF2-40B4-BE49-F238E27FC236}">
                <a16:creationId xmlns:a16="http://schemas.microsoft.com/office/drawing/2014/main" id="{AA5E7D09-B0A5-4481-8CD2-08E8957F6A2E}"/>
              </a:ext>
            </a:extLst>
          </xdr:cNvPr>
          <xdr:cNvGrpSpPr/>
        </xdr:nvGrpSpPr>
        <xdr:grpSpPr>
          <a:xfrm>
            <a:off x="12866441" y="403088"/>
            <a:ext cx="7512546" cy="1545296"/>
            <a:chOff x="12960310" y="287132"/>
            <a:chExt cx="7512546" cy="1545296"/>
          </a:xfrm>
        </xdr:grpSpPr>
        <xdr:sp macro="" textlink="">
          <xdr:nvSpPr>
            <xdr:cNvPr id="31" name="RectangleCDate">
              <a:extLst>
                <a:ext uri="{FF2B5EF4-FFF2-40B4-BE49-F238E27FC236}">
                  <a16:creationId xmlns:a16="http://schemas.microsoft.com/office/drawing/2014/main" id="{55735868-1695-4C53-A7E5-4C4DA92F7A70}"/>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32" name="Group 31">
              <a:extLst>
                <a:ext uri="{FF2B5EF4-FFF2-40B4-BE49-F238E27FC236}">
                  <a16:creationId xmlns:a16="http://schemas.microsoft.com/office/drawing/2014/main" id="{A0647333-14E3-4710-8FE4-B701ED4A7958}"/>
                </a:ext>
              </a:extLst>
            </xdr:cNvPr>
            <xdr:cNvGrpSpPr/>
          </xdr:nvGrpSpPr>
          <xdr:grpSpPr>
            <a:xfrm>
              <a:off x="12960310" y="287132"/>
              <a:ext cx="7512546" cy="1545296"/>
              <a:chOff x="644072" y="-147065"/>
              <a:chExt cx="7517279" cy="1534994"/>
            </a:xfrm>
          </xdr:grpSpPr>
          <xdr:grpSp>
            <xdr:nvGrpSpPr>
              <xdr:cNvPr id="36" name="Group 35">
                <a:extLst>
                  <a:ext uri="{FF2B5EF4-FFF2-40B4-BE49-F238E27FC236}">
                    <a16:creationId xmlns:a16="http://schemas.microsoft.com/office/drawing/2014/main" id="{84C5CAE1-1B04-4EF4-B08A-60002CBFC3A3}"/>
                  </a:ext>
                </a:extLst>
              </xdr:cNvPr>
              <xdr:cNvGrpSpPr/>
            </xdr:nvGrpSpPr>
            <xdr:grpSpPr>
              <a:xfrm>
                <a:off x="644075" y="-141581"/>
                <a:ext cx="7517276" cy="1529510"/>
                <a:chOff x="644075" y="-141581"/>
                <a:chExt cx="7517276" cy="1529510"/>
              </a:xfrm>
            </xdr:grpSpPr>
            <xdr:sp macro="" textlink="">
              <xdr:nvSpPr>
                <xdr:cNvPr id="38" name="TextBox 37">
                  <a:extLst>
                    <a:ext uri="{FF2B5EF4-FFF2-40B4-BE49-F238E27FC236}">
                      <a16:creationId xmlns:a16="http://schemas.microsoft.com/office/drawing/2014/main" id="{9D73D4B3-DEE4-414C-B153-5F4EE7F967C3}"/>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39" name="TextBox 38">
                  <a:extLst>
                    <a:ext uri="{FF2B5EF4-FFF2-40B4-BE49-F238E27FC236}">
                      <a16:creationId xmlns:a16="http://schemas.microsoft.com/office/drawing/2014/main" id="{0443F37E-4E05-4DC8-B89D-980A51CF0188}"/>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0" name="Rectangle 39">
                  <a:extLst>
                    <a:ext uri="{FF2B5EF4-FFF2-40B4-BE49-F238E27FC236}">
                      <a16:creationId xmlns:a16="http://schemas.microsoft.com/office/drawing/2014/main" id="{2EDCC39F-E1A1-40DF-AE83-145C643A1446}"/>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41" name="Rectangle 40">
                  <a:extLst>
                    <a:ext uri="{FF2B5EF4-FFF2-40B4-BE49-F238E27FC236}">
                      <a16:creationId xmlns:a16="http://schemas.microsoft.com/office/drawing/2014/main" id="{20B4BDED-0828-48F7-B9C5-034B64912489}"/>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2" name="TextBox 41">
                  <a:extLst>
                    <a:ext uri="{FF2B5EF4-FFF2-40B4-BE49-F238E27FC236}">
                      <a16:creationId xmlns:a16="http://schemas.microsoft.com/office/drawing/2014/main" id="{C7C95E80-2AC6-4D50-8A79-00AE5D03350C}"/>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3" name="RectangleAuthor">
                  <a:extLst>
                    <a:ext uri="{FF2B5EF4-FFF2-40B4-BE49-F238E27FC236}">
                      <a16:creationId xmlns:a16="http://schemas.microsoft.com/office/drawing/2014/main" id="{4C0ED1B2-DB7D-466C-A9E4-A69EF3BCA72E}"/>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4" name="RectangleChecker">
                  <a:extLst>
                    <a:ext uri="{FF2B5EF4-FFF2-40B4-BE49-F238E27FC236}">
                      <a16:creationId xmlns:a16="http://schemas.microsoft.com/office/drawing/2014/main" id="{31DD48C2-4BFF-4335-8EFF-FE84EAA83C0A}"/>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5" name="TextBox 44">
                  <a:extLst>
                    <a:ext uri="{FF2B5EF4-FFF2-40B4-BE49-F238E27FC236}">
                      <a16:creationId xmlns:a16="http://schemas.microsoft.com/office/drawing/2014/main" id="{809BB7CD-3077-4D09-A31E-7BF64262A650}"/>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6" name="TextBox 45">
                  <a:extLst>
                    <a:ext uri="{FF2B5EF4-FFF2-40B4-BE49-F238E27FC236}">
                      <a16:creationId xmlns:a16="http://schemas.microsoft.com/office/drawing/2014/main" id="{84A01317-52BF-4BD5-BD2A-4FD85AD35023}"/>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7" name="RectangleADate">
                  <a:extLst>
                    <a:ext uri="{FF2B5EF4-FFF2-40B4-BE49-F238E27FC236}">
                      <a16:creationId xmlns:a16="http://schemas.microsoft.com/office/drawing/2014/main" id="{BE7D6AD0-6E7B-4B8B-8ABE-CF2C160E66F6}"/>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48" name="RectangleCDate">
                  <a:extLst>
                    <a:ext uri="{FF2B5EF4-FFF2-40B4-BE49-F238E27FC236}">
                      <a16:creationId xmlns:a16="http://schemas.microsoft.com/office/drawing/2014/main" id="{AB7769ED-C43A-40BA-9EF9-E03459EBF788}"/>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49" name="TextBox 48">
                  <a:extLst>
                    <a:ext uri="{FF2B5EF4-FFF2-40B4-BE49-F238E27FC236}">
                      <a16:creationId xmlns:a16="http://schemas.microsoft.com/office/drawing/2014/main" id="{8EB1EB3C-D513-4A0F-A2CE-6D960135DF6C}"/>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0" name="RectangleSheet">
                  <a:extLst>
                    <a:ext uri="{FF2B5EF4-FFF2-40B4-BE49-F238E27FC236}">
                      <a16:creationId xmlns:a16="http://schemas.microsoft.com/office/drawing/2014/main" id="{B09D40B2-80F0-410F-A853-9435359C6C9B}"/>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51" name="RectangleAll">
                  <a:extLst>
                    <a:ext uri="{FF2B5EF4-FFF2-40B4-BE49-F238E27FC236}">
                      <a16:creationId xmlns:a16="http://schemas.microsoft.com/office/drawing/2014/main" id="{F49E7933-38B2-45BD-B479-2E295DC48CBD}"/>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37" name="RectangleTop">
                <a:extLst>
                  <a:ext uri="{FF2B5EF4-FFF2-40B4-BE49-F238E27FC236}">
                    <a16:creationId xmlns:a16="http://schemas.microsoft.com/office/drawing/2014/main" id="{815AF2D9-168A-4315-B9A0-4D77DC514D53}"/>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3" name="RectangleChecker">
              <a:extLst>
                <a:ext uri="{FF2B5EF4-FFF2-40B4-BE49-F238E27FC236}">
                  <a16:creationId xmlns:a16="http://schemas.microsoft.com/office/drawing/2014/main" id="{1EA9515E-C88A-4D2E-B86F-2E9F51E446CD}"/>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4" name="TextBox 33">
              <a:extLst>
                <a:ext uri="{FF2B5EF4-FFF2-40B4-BE49-F238E27FC236}">
                  <a16:creationId xmlns:a16="http://schemas.microsoft.com/office/drawing/2014/main" id="{3F37AAD9-D744-49DB-929F-ADB5E1FE1B9F}"/>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35" name="TextBox 34">
              <a:extLst>
                <a:ext uri="{FF2B5EF4-FFF2-40B4-BE49-F238E27FC236}">
                  <a16:creationId xmlns:a16="http://schemas.microsoft.com/office/drawing/2014/main" id="{38082AA3-89C9-44C2-A41B-15D9FAABD0B3}"/>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140196</xdr:colOff>
      <xdr:row>9</xdr:row>
      <xdr:rowOff>66574</xdr:rowOff>
    </xdr:to>
    <xdr:grpSp>
      <xdr:nvGrpSpPr>
        <xdr:cNvPr id="27" name="Group 26">
          <a:extLst>
            <a:ext uri="{FF2B5EF4-FFF2-40B4-BE49-F238E27FC236}">
              <a16:creationId xmlns:a16="http://schemas.microsoft.com/office/drawing/2014/main" id="{6E005345-2DCB-4BF6-A5DC-42D7978E6010}"/>
            </a:ext>
          </a:extLst>
        </xdr:cNvPr>
        <xdr:cNvGrpSpPr/>
      </xdr:nvGrpSpPr>
      <xdr:grpSpPr>
        <a:xfrm>
          <a:off x="609600" y="185057"/>
          <a:ext cx="7520710" cy="1547031"/>
          <a:chOff x="12866441" y="403088"/>
          <a:chExt cx="7512546" cy="1545296"/>
        </a:xfrm>
      </xdr:grpSpPr>
      <xdr:pic>
        <xdr:nvPicPr>
          <xdr:cNvPr id="28" name="Picture 27">
            <a:extLst>
              <a:ext uri="{FF2B5EF4-FFF2-40B4-BE49-F238E27FC236}">
                <a16:creationId xmlns:a16="http://schemas.microsoft.com/office/drawing/2014/main" id="{B31BE987-B56D-45D3-A1F0-0EF10A2FD4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Picture 28">
            <a:extLst>
              <a:ext uri="{FF2B5EF4-FFF2-40B4-BE49-F238E27FC236}">
                <a16:creationId xmlns:a16="http://schemas.microsoft.com/office/drawing/2014/main" id="{BE5CFFE0-552E-4D28-8732-5498E16A27C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0" name="Group 29">
            <a:extLst>
              <a:ext uri="{FF2B5EF4-FFF2-40B4-BE49-F238E27FC236}">
                <a16:creationId xmlns:a16="http://schemas.microsoft.com/office/drawing/2014/main" id="{95E79190-2E0F-4FA3-A387-90F2B0642A96}"/>
              </a:ext>
            </a:extLst>
          </xdr:cNvPr>
          <xdr:cNvGrpSpPr/>
        </xdr:nvGrpSpPr>
        <xdr:grpSpPr>
          <a:xfrm>
            <a:off x="12866441" y="403088"/>
            <a:ext cx="7512546" cy="1545296"/>
            <a:chOff x="12960310" y="287132"/>
            <a:chExt cx="7512546" cy="1545296"/>
          </a:xfrm>
        </xdr:grpSpPr>
        <xdr:sp macro="" textlink="">
          <xdr:nvSpPr>
            <xdr:cNvPr id="31" name="RectangleCDate">
              <a:extLst>
                <a:ext uri="{FF2B5EF4-FFF2-40B4-BE49-F238E27FC236}">
                  <a16:creationId xmlns:a16="http://schemas.microsoft.com/office/drawing/2014/main" id="{23A8DA64-99DB-48D8-BBE9-F80486FFC489}"/>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32" name="Group 31">
              <a:extLst>
                <a:ext uri="{FF2B5EF4-FFF2-40B4-BE49-F238E27FC236}">
                  <a16:creationId xmlns:a16="http://schemas.microsoft.com/office/drawing/2014/main" id="{663A80D7-2D2D-4179-9E02-3A265A216470}"/>
                </a:ext>
              </a:extLst>
            </xdr:cNvPr>
            <xdr:cNvGrpSpPr/>
          </xdr:nvGrpSpPr>
          <xdr:grpSpPr>
            <a:xfrm>
              <a:off x="12960310" y="287132"/>
              <a:ext cx="7512546" cy="1545296"/>
              <a:chOff x="644072" y="-147065"/>
              <a:chExt cx="7517279" cy="1534994"/>
            </a:xfrm>
          </xdr:grpSpPr>
          <xdr:grpSp>
            <xdr:nvGrpSpPr>
              <xdr:cNvPr id="36" name="Group 35">
                <a:extLst>
                  <a:ext uri="{FF2B5EF4-FFF2-40B4-BE49-F238E27FC236}">
                    <a16:creationId xmlns:a16="http://schemas.microsoft.com/office/drawing/2014/main" id="{DD2211E0-F962-450F-ADAC-DA2EC7925D3D}"/>
                  </a:ext>
                </a:extLst>
              </xdr:cNvPr>
              <xdr:cNvGrpSpPr/>
            </xdr:nvGrpSpPr>
            <xdr:grpSpPr>
              <a:xfrm>
                <a:off x="644075" y="-141581"/>
                <a:ext cx="7517276" cy="1529510"/>
                <a:chOff x="644075" y="-141581"/>
                <a:chExt cx="7517276" cy="1529510"/>
              </a:xfrm>
            </xdr:grpSpPr>
            <xdr:sp macro="" textlink="">
              <xdr:nvSpPr>
                <xdr:cNvPr id="38" name="TextBox 37">
                  <a:extLst>
                    <a:ext uri="{FF2B5EF4-FFF2-40B4-BE49-F238E27FC236}">
                      <a16:creationId xmlns:a16="http://schemas.microsoft.com/office/drawing/2014/main" id="{20D16DFD-BD2B-4C57-99B8-6204B678ECEF}"/>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39" name="TextBox 38">
                  <a:extLst>
                    <a:ext uri="{FF2B5EF4-FFF2-40B4-BE49-F238E27FC236}">
                      <a16:creationId xmlns:a16="http://schemas.microsoft.com/office/drawing/2014/main" id="{4DF7ED20-FCDF-4FA6-9BA2-82EFDCDCEA6C}"/>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0" name="Rectangle 39">
                  <a:extLst>
                    <a:ext uri="{FF2B5EF4-FFF2-40B4-BE49-F238E27FC236}">
                      <a16:creationId xmlns:a16="http://schemas.microsoft.com/office/drawing/2014/main" id="{E7BF40BA-C8F3-4AAC-BB4B-A35162EB0F72}"/>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41" name="Rectangle 40">
                  <a:extLst>
                    <a:ext uri="{FF2B5EF4-FFF2-40B4-BE49-F238E27FC236}">
                      <a16:creationId xmlns:a16="http://schemas.microsoft.com/office/drawing/2014/main" id="{F0315AE9-0338-4D60-B27B-1C8BFDA0BE45}"/>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2" name="TextBox 41">
                  <a:extLst>
                    <a:ext uri="{FF2B5EF4-FFF2-40B4-BE49-F238E27FC236}">
                      <a16:creationId xmlns:a16="http://schemas.microsoft.com/office/drawing/2014/main" id="{C388C66C-83DE-4682-88A4-35652A3FA15C}"/>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3" name="RectangleAuthor">
                  <a:extLst>
                    <a:ext uri="{FF2B5EF4-FFF2-40B4-BE49-F238E27FC236}">
                      <a16:creationId xmlns:a16="http://schemas.microsoft.com/office/drawing/2014/main" id="{460F0FB1-D6BD-4D4A-A91F-F8DE33F37DA8}"/>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4" name="RectangleChecker">
                  <a:extLst>
                    <a:ext uri="{FF2B5EF4-FFF2-40B4-BE49-F238E27FC236}">
                      <a16:creationId xmlns:a16="http://schemas.microsoft.com/office/drawing/2014/main" id="{7554DD45-36DF-4A2F-809D-A4C9ED96EC51}"/>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5" name="TextBox 44">
                  <a:extLst>
                    <a:ext uri="{FF2B5EF4-FFF2-40B4-BE49-F238E27FC236}">
                      <a16:creationId xmlns:a16="http://schemas.microsoft.com/office/drawing/2014/main" id="{4EDA9DE2-EDA1-434D-8BD6-D6F3FA3259EB}"/>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6" name="TextBox 45">
                  <a:extLst>
                    <a:ext uri="{FF2B5EF4-FFF2-40B4-BE49-F238E27FC236}">
                      <a16:creationId xmlns:a16="http://schemas.microsoft.com/office/drawing/2014/main" id="{9D5284F4-C359-4323-B51A-938B1E7D2C78}"/>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7" name="RectangleADate">
                  <a:extLst>
                    <a:ext uri="{FF2B5EF4-FFF2-40B4-BE49-F238E27FC236}">
                      <a16:creationId xmlns:a16="http://schemas.microsoft.com/office/drawing/2014/main" id="{06615083-7ED3-4054-8899-264F73C61CDE}"/>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48" name="RectangleCDate">
                  <a:extLst>
                    <a:ext uri="{FF2B5EF4-FFF2-40B4-BE49-F238E27FC236}">
                      <a16:creationId xmlns:a16="http://schemas.microsoft.com/office/drawing/2014/main" id="{17548FC1-6908-4BBE-B0BA-5C35C049CCD1}"/>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49" name="TextBox 48">
                  <a:extLst>
                    <a:ext uri="{FF2B5EF4-FFF2-40B4-BE49-F238E27FC236}">
                      <a16:creationId xmlns:a16="http://schemas.microsoft.com/office/drawing/2014/main" id="{47BCFAB2-3206-46F2-84CC-D13B44E11419}"/>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0" name="RectangleSheet">
                  <a:extLst>
                    <a:ext uri="{FF2B5EF4-FFF2-40B4-BE49-F238E27FC236}">
                      <a16:creationId xmlns:a16="http://schemas.microsoft.com/office/drawing/2014/main" id="{ABFC2AE8-35CA-4D08-82D3-238AA061A36B}"/>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51" name="RectangleAll">
                  <a:extLst>
                    <a:ext uri="{FF2B5EF4-FFF2-40B4-BE49-F238E27FC236}">
                      <a16:creationId xmlns:a16="http://schemas.microsoft.com/office/drawing/2014/main" id="{F1501DC3-CE6E-42FD-A208-4E3E1C2E214B}"/>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37" name="RectangleTop">
                <a:extLst>
                  <a:ext uri="{FF2B5EF4-FFF2-40B4-BE49-F238E27FC236}">
                    <a16:creationId xmlns:a16="http://schemas.microsoft.com/office/drawing/2014/main" id="{B3E2E5BE-8FBB-4FED-A196-680120786CD7}"/>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3" name="RectangleChecker">
              <a:extLst>
                <a:ext uri="{FF2B5EF4-FFF2-40B4-BE49-F238E27FC236}">
                  <a16:creationId xmlns:a16="http://schemas.microsoft.com/office/drawing/2014/main" id="{2564BB17-5189-4A0F-A0CF-D132B32E0393}"/>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4" name="TextBox 33">
              <a:extLst>
                <a:ext uri="{FF2B5EF4-FFF2-40B4-BE49-F238E27FC236}">
                  <a16:creationId xmlns:a16="http://schemas.microsoft.com/office/drawing/2014/main" id="{049D78A0-0CA9-4902-B463-61D52C275855}"/>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35" name="TextBox 34">
              <a:extLst>
                <a:ext uri="{FF2B5EF4-FFF2-40B4-BE49-F238E27FC236}">
                  <a16:creationId xmlns:a16="http://schemas.microsoft.com/office/drawing/2014/main" id="{CDA739AB-6B78-4CE9-9A9A-B1C11A583EA8}"/>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50800</xdr:colOff>
      <xdr:row>61</xdr:row>
      <xdr:rowOff>82550</xdr:rowOff>
    </xdr:from>
    <xdr:to>
      <xdr:col>6</xdr:col>
      <xdr:colOff>276412</xdr:colOff>
      <xdr:row>102</xdr:row>
      <xdr:rowOff>105406</xdr:rowOff>
    </xdr:to>
    <xdr:pic>
      <xdr:nvPicPr>
        <xdr:cNvPr id="2" name="Picture 1">
          <a:extLst>
            <a:ext uri="{FF2B5EF4-FFF2-40B4-BE49-F238E27FC236}">
              <a16:creationId xmlns:a16="http://schemas.microsoft.com/office/drawing/2014/main" id="{C2CB1E7D-26AE-4D94-A405-4ADC55EB069D}"/>
            </a:ext>
          </a:extLst>
        </xdr:cNvPr>
        <xdr:cNvPicPr>
          <a:picLocks noChangeAspect="1"/>
        </xdr:cNvPicPr>
      </xdr:nvPicPr>
      <xdr:blipFill>
        <a:blip xmlns:r="http://schemas.openxmlformats.org/officeDocument/2006/relationships" r:embed="rId1"/>
        <a:stretch>
          <a:fillRect/>
        </a:stretch>
      </xdr:blipFill>
      <xdr:spPr>
        <a:xfrm>
          <a:off x="660400" y="6203950"/>
          <a:ext cx="5384800" cy="7573006"/>
        </a:xfrm>
        <a:prstGeom prst="rect">
          <a:avLst/>
        </a:prstGeom>
      </xdr:spPr>
    </xdr:pic>
    <xdr:clientData/>
  </xdr:twoCellAnchor>
  <xdr:twoCellAnchor>
    <xdr:from>
      <xdr:col>2</xdr:col>
      <xdr:colOff>330200</xdr:colOff>
      <xdr:row>86</xdr:row>
      <xdr:rowOff>152400</xdr:rowOff>
    </xdr:from>
    <xdr:to>
      <xdr:col>2</xdr:col>
      <xdr:colOff>520700</xdr:colOff>
      <xdr:row>87</xdr:row>
      <xdr:rowOff>165100</xdr:rowOff>
    </xdr:to>
    <xdr:sp macro="" textlink="">
      <xdr:nvSpPr>
        <xdr:cNvPr id="3" name="Rectangle 2">
          <a:extLst>
            <a:ext uri="{FF2B5EF4-FFF2-40B4-BE49-F238E27FC236}">
              <a16:creationId xmlns:a16="http://schemas.microsoft.com/office/drawing/2014/main" id="{467C347F-CD06-47DF-B2B3-97FD4CD8471E}"/>
            </a:ext>
          </a:extLst>
        </xdr:cNvPr>
        <xdr:cNvSpPr/>
      </xdr:nvSpPr>
      <xdr:spPr>
        <a:xfrm>
          <a:off x="3073400" y="10877550"/>
          <a:ext cx="190500" cy="1968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1030940</xdr:colOff>
      <xdr:row>68</xdr:row>
      <xdr:rowOff>100479</xdr:rowOff>
    </xdr:from>
    <xdr:to>
      <xdr:col>4</xdr:col>
      <xdr:colOff>510241</xdr:colOff>
      <xdr:row>69</xdr:row>
      <xdr:rowOff>144929</xdr:rowOff>
    </xdr:to>
    <xdr:sp macro="" textlink="">
      <xdr:nvSpPr>
        <xdr:cNvPr id="4" name="Rectangle 3">
          <a:extLst>
            <a:ext uri="{FF2B5EF4-FFF2-40B4-BE49-F238E27FC236}">
              <a16:creationId xmlns:a16="http://schemas.microsoft.com/office/drawing/2014/main" id="{CD3CB79C-366A-4E3A-9D4C-8CCD8DE76CDE}"/>
            </a:ext>
          </a:extLst>
        </xdr:cNvPr>
        <xdr:cNvSpPr/>
      </xdr:nvSpPr>
      <xdr:spPr>
        <a:xfrm>
          <a:off x="4474881" y="12090773"/>
          <a:ext cx="599889" cy="23121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8</xdr:col>
      <xdr:colOff>19050</xdr:colOff>
      <xdr:row>62</xdr:row>
      <xdr:rowOff>6350</xdr:rowOff>
    </xdr:from>
    <xdr:to>
      <xdr:col>15</xdr:col>
      <xdr:colOff>285183</xdr:colOff>
      <xdr:row>73</xdr:row>
      <xdr:rowOff>114033</xdr:rowOff>
    </xdr:to>
    <xdr:pic>
      <xdr:nvPicPr>
        <xdr:cNvPr id="5" name="Picture 4">
          <a:extLst>
            <a:ext uri="{FF2B5EF4-FFF2-40B4-BE49-F238E27FC236}">
              <a16:creationId xmlns:a16="http://schemas.microsoft.com/office/drawing/2014/main" id="{D51D3377-F9FD-41BB-BB8A-64A9612918FA}"/>
            </a:ext>
          </a:extLst>
        </xdr:cNvPr>
        <xdr:cNvPicPr>
          <a:picLocks noChangeAspect="1"/>
        </xdr:cNvPicPr>
      </xdr:nvPicPr>
      <xdr:blipFill>
        <a:blip xmlns:r="http://schemas.openxmlformats.org/officeDocument/2006/relationships" r:embed="rId2"/>
        <a:stretch>
          <a:fillRect/>
        </a:stretch>
      </xdr:blipFill>
      <xdr:spPr>
        <a:xfrm>
          <a:off x="6419850" y="6445250"/>
          <a:ext cx="4533333" cy="2133333"/>
        </a:xfrm>
        <a:prstGeom prst="rect">
          <a:avLst/>
        </a:prstGeom>
      </xdr:spPr>
    </xdr:pic>
    <xdr:clientData/>
  </xdr:twoCellAnchor>
  <xdr:twoCellAnchor>
    <xdr:from>
      <xdr:col>8</xdr:col>
      <xdr:colOff>76200</xdr:colOff>
      <xdr:row>67</xdr:row>
      <xdr:rowOff>139700</xdr:rowOff>
    </xdr:from>
    <xdr:to>
      <xdr:col>15</xdr:col>
      <xdr:colOff>215900</xdr:colOff>
      <xdr:row>69</xdr:row>
      <xdr:rowOff>76200</xdr:rowOff>
    </xdr:to>
    <xdr:sp macro="" textlink="">
      <xdr:nvSpPr>
        <xdr:cNvPr id="6" name="Rectangle 5">
          <a:extLst>
            <a:ext uri="{FF2B5EF4-FFF2-40B4-BE49-F238E27FC236}">
              <a16:creationId xmlns:a16="http://schemas.microsoft.com/office/drawing/2014/main" id="{649FB5F4-B296-40DD-B90B-2B2C5AE846DF}"/>
            </a:ext>
          </a:extLst>
        </xdr:cNvPr>
        <xdr:cNvSpPr/>
      </xdr:nvSpPr>
      <xdr:spPr>
        <a:xfrm>
          <a:off x="6477000" y="7366000"/>
          <a:ext cx="4406900" cy="3048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0</xdr:colOff>
      <xdr:row>1</xdr:row>
      <xdr:rowOff>0</xdr:rowOff>
    </xdr:from>
    <xdr:to>
      <xdr:col>9</xdr:col>
      <xdr:colOff>466768</xdr:colOff>
      <xdr:row>9</xdr:row>
      <xdr:rowOff>66574</xdr:rowOff>
    </xdr:to>
    <xdr:grpSp>
      <xdr:nvGrpSpPr>
        <xdr:cNvPr id="32" name="Group 31">
          <a:extLst>
            <a:ext uri="{FF2B5EF4-FFF2-40B4-BE49-F238E27FC236}">
              <a16:creationId xmlns:a16="http://schemas.microsoft.com/office/drawing/2014/main" id="{023E5EC9-268C-432B-B72E-35980A5B7218}"/>
            </a:ext>
          </a:extLst>
        </xdr:cNvPr>
        <xdr:cNvGrpSpPr/>
      </xdr:nvGrpSpPr>
      <xdr:grpSpPr>
        <a:xfrm>
          <a:off x="609600" y="185057"/>
          <a:ext cx="7390082" cy="1547031"/>
          <a:chOff x="12866441" y="403088"/>
          <a:chExt cx="7512546" cy="1545296"/>
        </a:xfrm>
      </xdr:grpSpPr>
      <xdr:pic>
        <xdr:nvPicPr>
          <xdr:cNvPr id="33" name="Picture 32">
            <a:extLst>
              <a:ext uri="{FF2B5EF4-FFF2-40B4-BE49-F238E27FC236}">
                <a16:creationId xmlns:a16="http://schemas.microsoft.com/office/drawing/2014/main" id="{E6E1720D-F0A3-47B7-A846-87051119A03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4" name="Picture 33">
            <a:extLst>
              <a:ext uri="{FF2B5EF4-FFF2-40B4-BE49-F238E27FC236}">
                <a16:creationId xmlns:a16="http://schemas.microsoft.com/office/drawing/2014/main" id="{73C75E19-1E19-4408-B52E-558A7E4C304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5" name="Group 34">
            <a:extLst>
              <a:ext uri="{FF2B5EF4-FFF2-40B4-BE49-F238E27FC236}">
                <a16:creationId xmlns:a16="http://schemas.microsoft.com/office/drawing/2014/main" id="{AA761E4B-EA84-4153-8E99-3E924D5BCCA3}"/>
              </a:ext>
            </a:extLst>
          </xdr:cNvPr>
          <xdr:cNvGrpSpPr/>
        </xdr:nvGrpSpPr>
        <xdr:grpSpPr>
          <a:xfrm>
            <a:off x="12866441" y="403088"/>
            <a:ext cx="7512546" cy="1545296"/>
            <a:chOff x="12960310" y="287132"/>
            <a:chExt cx="7512546" cy="1545296"/>
          </a:xfrm>
        </xdr:grpSpPr>
        <xdr:sp macro="" textlink="">
          <xdr:nvSpPr>
            <xdr:cNvPr id="36" name="RectangleCDate">
              <a:extLst>
                <a:ext uri="{FF2B5EF4-FFF2-40B4-BE49-F238E27FC236}">
                  <a16:creationId xmlns:a16="http://schemas.microsoft.com/office/drawing/2014/main" id="{ADC44416-8195-476F-9A5B-2508FBF8A762}"/>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37" name="Group 36">
              <a:extLst>
                <a:ext uri="{FF2B5EF4-FFF2-40B4-BE49-F238E27FC236}">
                  <a16:creationId xmlns:a16="http://schemas.microsoft.com/office/drawing/2014/main" id="{016BD162-1BDC-4AFE-928F-D1D229D7AEEA}"/>
                </a:ext>
              </a:extLst>
            </xdr:cNvPr>
            <xdr:cNvGrpSpPr/>
          </xdr:nvGrpSpPr>
          <xdr:grpSpPr>
            <a:xfrm>
              <a:off x="12960310" y="287132"/>
              <a:ext cx="7512546" cy="1545296"/>
              <a:chOff x="644072" y="-147065"/>
              <a:chExt cx="7517279" cy="1534994"/>
            </a:xfrm>
          </xdr:grpSpPr>
          <xdr:grpSp>
            <xdr:nvGrpSpPr>
              <xdr:cNvPr id="41" name="Group 40">
                <a:extLst>
                  <a:ext uri="{FF2B5EF4-FFF2-40B4-BE49-F238E27FC236}">
                    <a16:creationId xmlns:a16="http://schemas.microsoft.com/office/drawing/2014/main" id="{AF06500D-F5F1-4291-9765-C6264FAA8D14}"/>
                  </a:ext>
                </a:extLst>
              </xdr:cNvPr>
              <xdr:cNvGrpSpPr/>
            </xdr:nvGrpSpPr>
            <xdr:grpSpPr>
              <a:xfrm>
                <a:off x="644075" y="-141581"/>
                <a:ext cx="7517276" cy="1529510"/>
                <a:chOff x="644075" y="-141581"/>
                <a:chExt cx="7517276" cy="1529510"/>
              </a:xfrm>
            </xdr:grpSpPr>
            <xdr:sp macro="" textlink="">
              <xdr:nvSpPr>
                <xdr:cNvPr id="43" name="TextBox 42">
                  <a:extLst>
                    <a:ext uri="{FF2B5EF4-FFF2-40B4-BE49-F238E27FC236}">
                      <a16:creationId xmlns:a16="http://schemas.microsoft.com/office/drawing/2014/main" id="{30B9D3AD-E920-4C39-B262-48AA63BACA0E}"/>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44" name="TextBox 43">
                  <a:extLst>
                    <a:ext uri="{FF2B5EF4-FFF2-40B4-BE49-F238E27FC236}">
                      <a16:creationId xmlns:a16="http://schemas.microsoft.com/office/drawing/2014/main" id="{0EAF5C0C-B1A1-44B2-90B6-AF377F4C46B2}"/>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5" name="Rectangle 44">
                  <a:extLst>
                    <a:ext uri="{FF2B5EF4-FFF2-40B4-BE49-F238E27FC236}">
                      <a16:creationId xmlns:a16="http://schemas.microsoft.com/office/drawing/2014/main" id="{5F818C6B-74AA-4473-AE45-625114F181B0}"/>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46" name="Rectangle 45">
                  <a:extLst>
                    <a:ext uri="{FF2B5EF4-FFF2-40B4-BE49-F238E27FC236}">
                      <a16:creationId xmlns:a16="http://schemas.microsoft.com/office/drawing/2014/main" id="{74C328EB-A228-4C53-89E2-DBC0E21B10AB}"/>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7" name="TextBox 46">
                  <a:extLst>
                    <a:ext uri="{FF2B5EF4-FFF2-40B4-BE49-F238E27FC236}">
                      <a16:creationId xmlns:a16="http://schemas.microsoft.com/office/drawing/2014/main" id="{DAC48918-97AE-43E3-9AAE-A10EDB363E5B}"/>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8" name="RectangleAuthor">
                  <a:extLst>
                    <a:ext uri="{FF2B5EF4-FFF2-40B4-BE49-F238E27FC236}">
                      <a16:creationId xmlns:a16="http://schemas.microsoft.com/office/drawing/2014/main" id="{849764E8-D466-439F-9F56-A701A5B0C108}"/>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9" name="RectangleChecker">
                  <a:extLst>
                    <a:ext uri="{FF2B5EF4-FFF2-40B4-BE49-F238E27FC236}">
                      <a16:creationId xmlns:a16="http://schemas.microsoft.com/office/drawing/2014/main" id="{FBF409B6-2B7B-4518-ADAC-107F0142ECB5}"/>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0" name="TextBox 49">
                  <a:extLst>
                    <a:ext uri="{FF2B5EF4-FFF2-40B4-BE49-F238E27FC236}">
                      <a16:creationId xmlns:a16="http://schemas.microsoft.com/office/drawing/2014/main" id="{ED196788-F2D6-4A19-97A5-52806843B744}"/>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1" name="TextBox 50">
                  <a:extLst>
                    <a:ext uri="{FF2B5EF4-FFF2-40B4-BE49-F238E27FC236}">
                      <a16:creationId xmlns:a16="http://schemas.microsoft.com/office/drawing/2014/main" id="{4215E0B7-34B0-4091-98F2-DA9AD7C5C54D}"/>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2" name="RectangleADate">
                  <a:extLst>
                    <a:ext uri="{FF2B5EF4-FFF2-40B4-BE49-F238E27FC236}">
                      <a16:creationId xmlns:a16="http://schemas.microsoft.com/office/drawing/2014/main" id="{21531C9A-AAF3-48E8-8021-0541DFCF2710}"/>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53" name="RectangleCDate">
                  <a:extLst>
                    <a:ext uri="{FF2B5EF4-FFF2-40B4-BE49-F238E27FC236}">
                      <a16:creationId xmlns:a16="http://schemas.microsoft.com/office/drawing/2014/main" id="{479B9886-3CB6-497A-961C-1186E4516009}"/>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54" name="TextBox 53">
                  <a:extLst>
                    <a:ext uri="{FF2B5EF4-FFF2-40B4-BE49-F238E27FC236}">
                      <a16:creationId xmlns:a16="http://schemas.microsoft.com/office/drawing/2014/main" id="{ED04BA8E-8A39-4283-9D4B-F580CC3ACA32}"/>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5" name="RectangleSheet">
                  <a:extLst>
                    <a:ext uri="{FF2B5EF4-FFF2-40B4-BE49-F238E27FC236}">
                      <a16:creationId xmlns:a16="http://schemas.microsoft.com/office/drawing/2014/main" id="{AC4DA8C1-E557-4557-A507-88809C3E5827}"/>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56" name="RectangleAll">
                  <a:extLst>
                    <a:ext uri="{FF2B5EF4-FFF2-40B4-BE49-F238E27FC236}">
                      <a16:creationId xmlns:a16="http://schemas.microsoft.com/office/drawing/2014/main" id="{C8A58F2A-0956-4C37-803C-43AEFF32CDB4}"/>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42" name="RectangleTop">
                <a:extLst>
                  <a:ext uri="{FF2B5EF4-FFF2-40B4-BE49-F238E27FC236}">
                    <a16:creationId xmlns:a16="http://schemas.microsoft.com/office/drawing/2014/main" id="{05940A06-B76E-4D91-A6BE-F59148BD8835}"/>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8" name="RectangleChecker">
              <a:extLst>
                <a:ext uri="{FF2B5EF4-FFF2-40B4-BE49-F238E27FC236}">
                  <a16:creationId xmlns:a16="http://schemas.microsoft.com/office/drawing/2014/main" id="{67828C57-7444-46D4-B4DD-4B1F922D3992}"/>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9" name="TextBox 38">
              <a:extLst>
                <a:ext uri="{FF2B5EF4-FFF2-40B4-BE49-F238E27FC236}">
                  <a16:creationId xmlns:a16="http://schemas.microsoft.com/office/drawing/2014/main" id="{D403B5C9-70A5-462F-ACAF-82217E8F4514}"/>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40" name="TextBox 39">
              <a:extLst>
                <a:ext uri="{FF2B5EF4-FFF2-40B4-BE49-F238E27FC236}">
                  <a16:creationId xmlns:a16="http://schemas.microsoft.com/office/drawing/2014/main" id="{8D66DB8D-4024-48F4-8D33-10F8F0250C79}"/>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739900</xdr:colOff>
      <xdr:row>9</xdr:row>
      <xdr:rowOff>106158</xdr:rowOff>
    </xdr:to>
    <xdr:grpSp>
      <xdr:nvGrpSpPr>
        <xdr:cNvPr id="27" name="Group 26">
          <a:extLst>
            <a:ext uri="{FF2B5EF4-FFF2-40B4-BE49-F238E27FC236}">
              <a16:creationId xmlns:a16="http://schemas.microsoft.com/office/drawing/2014/main" id="{61746499-A7A3-4089-926E-6AE523A2145E}"/>
            </a:ext>
          </a:extLst>
        </xdr:cNvPr>
        <xdr:cNvGrpSpPr/>
      </xdr:nvGrpSpPr>
      <xdr:grpSpPr>
        <a:xfrm>
          <a:off x="609600" y="180109"/>
          <a:ext cx="7390082" cy="1547031"/>
          <a:chOff x="12866441" y="403088"/>
          <a:chExt cx="7512546" cy="1545296"/>
        </a:xfrm>
      </xdr:grpSpPr>
      <xdr:pic>
        <xdr:nvPicPr>
          <xdr:cNvPr id="28" name="Picture 27">
            <a:extLst>
              <a:ext uri="{FF2B5EF4-FFF2-40B4-BE49-F238E27FC236}">
                <a16:creationId xmlns:a16="http://schemas.microsoft.com/office/drawing/2014/main" id="{8EBBF00F-1560-4BA0-A606-0C0B76338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Picture 28">
            <a:extLst>
              <a:ext uri="{FF2B5EF4-FFF2-40B4-BE49-F238E27FC236}">
                <a16:creationId xmlns:a16="http://schemas.microsoft.com/office/drawing/2014/main" id="{197D21B7-24CA-4C89-9C9F-578021FCE6E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0" name="Group 29">
            <a:extLst>
              <a:ext uri="{FF2B5EF4-FFF2-40B4-BE49-F238E27FC236}">
                <a16:creationId xmlns:a16="http://schemas.microsoft.com/office/drawing/2014/main" id="{56A9A4FC-5FCB-407B-AA6C-66DB2630D3A6}"/>
              </a:ext>
            </a:extLst>
          </xdr:cNvPr>
          <xdr:cNvGrpSpPr/>
        </xdr:nvGrpSpPr>
        <xdr:grpSpPr>
          <a:xfrm>
            <a:off x="12866441" y="403088"/>
            <a:ext cx="7512546" cy="1545296"/>
            <a:chOff x="12960310" y="287132"/>
            <a:chExt cx="7512546" cy="1545296"/>
          </a:xfrm>
        </xdr:grpSpPr>
        <xdr:sp macro="" textlink="">
          <xdr:nvSpPr>
            <xdr:cNvPr id="31" name="RectangleCDate">
              <a:extLst>
                <a:ext uri="{FF2B5EF4-FFF2-40B4-BE49-F238E27FC236}">
                  <a16:creationId xmlns:a16="http://schemas.microsoft.com/office/drawing/2014/main" id="{D433D415-2306-40A7-84E4-CF2F29E55D24}"/>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32" name="Group 31">
              <a:extLst>
                <a:ext uri="{FF2B5EF4-FFF2-40B4-BE49-F238E27FC236}">
                  <a16:creationId xmlns:a16="http://schemas.microsoft.com/office/drawing/2014/main" id="{49A5ED72-E661-4143-99BD-FF2203C3282A}"/>
                </a:ext>
              </a:extLst>
            </xdr:cNvPr>
            <xdr:cNvGrpSpPr/>
          </xdr:nvGrpSpPr>
          <xdr:grpSpPr>
            <a:xfrm>
              <a:off x="12960310" y="287132"/>
              <a:ext cx="7512546" cy="1545296"/>
              <a:chOff x="644072" y="-147065"/>
              <a:chExt cx="7517279" cy="1534994"/>
            </a:xfrm>
          </xdr:grpSpPr>
          <xdr:grpSp>
            <xdr:nvGrpSpPr>
              <xdr:cNvPr id="36" name="Group 35">
                <a:extLst>
                  <a:ext uri="{FF2B5EF4-FFF2-40B4-BE49-F238E27FC236}">
                    <a16:creationId xmlns:a16="http://schemas.microsoft.com/office/drawing/2014/main" id="{5425B164-785F-44F9-B56D-0CE528055B30}"/>
                  </a:ext>
                </a:extLst>
              </xdr:cNvPr>
              <xdr:cNvGrpSpPr/>
            </xdr:nvGrpSpPr>
            <xdr:grpSpPr>
              <a:xfrm>
                <a:off x="644075" y="-141581"/>
                <a:ext cx="7517276" cy="1529510"/>
                <a:chOff x="644075" y="-141581"/>
                <a:chExt cx="7517276" cy="1529510"/>
              </a:xfrm>
            </xdr:grpSpPr>
            <xdr:sp macro="" textlink="">
              <xdr:nvSpPr>
                <xdr:cNvPr id="38" name="TextBox 37">
                  <a:extLst>
                    <a:ext uri="{FF2B5EF4-FFF2-40B4-BE49-F238E27FC236}">
                      <a16:creationId xmlns:a16="http://schemas.microsoft.com/office/drawing/2014/main" id="{5FF969C1-766C-4DCB-96F7-DD95973FE3EB}"/>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39" name="TextBox 38">
                  <a:extLst>
                    <a:ext uri="{FF2B5EF4-FFF2-40B4-BE49-F238E27FC236}">
                      <a16:creationId xmlns:a16="http://schemas.microsoft.com/office/drawing/2014/main" id="{11C97ECA-A0AF-4668-8DB4-81770F583BDC}"/>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0" name="Rectangle 39">
                  <a:extLst>
                    <a:ext uri="{FF2B5EF4-FFF2-40B4-BE49-F238E27FC236}">
                      <a16:creationId xmlns:a16="http://schemas.microsoft.com/office/drawing/2014/main" id="{C5D55C5D-3B0C-41E9-9638-8E956BB4BAA0}"/>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41" name="Rectangle 40">
                  <a:extLst>
                    <a:ext uri="{FF2B5EF4-FFF2-40B4-BE49-F238E27FC236}">
                      <a16:creationId xmlns:a16="http://schemas.microsoft.com/office/drawing/2014/main" id="{B8CEF102-72A1-4ACC-965A-1F73A7BF5688}"/>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2" name="TextBox 41">
                  <a:extLst>
                    <a:ext uri="{FF2B5EF4-FFF2-40B4-BE49-F238E27FC236}">
                      <a16:creationId xmlns:a16="http://schemas.microsoft.com/office/drawing/2014/main" id="{30119FEB-916D-4D58-9AA8-B902C05F68CC}"/>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43" name="RectangleAuthor">
                  <a:extLst>
                    <a:ext uri="{FF2B5EF4-FFF2-40B4-BE49-F238E27FC236}">
                      <a16:creationId xmlns:a16="http://schemas.microsoft.com/office/drawing/2014/main" id="{4CEFC972-44D7-4F19-A6A9-F8D35269502C}"/>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4" name="RectangleChecker">
                  <a:extLst>
                    <a:ext uri="{FF2B5EF4-FFF2-40B4-BE49-F238E27FC236}">
                      <a16:creationId xmlns:a16="http://schemas.microsoft.com/office/drawing/2014/main" id="{31987639-11E5-4F77-9CDA-91D833C36FE2}"/>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5" name="TextBox 44">
                  <a:extLst>
                    <a:ext uri="{FF2B5EF4-FFF2-40B4-BE49-F238E27FC236}">
                      <a16:creationId xmlns:a16="http://schemas.microsoft.com/office/drawing/2014/main" id="{6CBCE7A3-0B59-4AE7-965A-12FF5DB6DFF4}"/>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6" name="TextBox 45">
                  <a:extLst>
                    <a:ext uri="{FF2B5EF4-FFF2-40B4-BE49-F238E27FC236}">
                      <a16:creationId xmlns:a16="http://schemas.microsoft.com/office/drawing/2014/main" id="{1B98F727-F381-40B2-B1FB-F49F62EF3401}"/>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47" name="RectangleADate">
                  <a:extLst>
                    <a:ext uri="{FF2B5EF4-FFF2-40B4-BE49-F238E27FC236}">
                      <a16:creationId xmlns:a16="http://schemas.microsoft.com/office/drawing/2014/main" id="{951D7EC7-6444-4CE2-8628-8286E1052B54}"/>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48" name="RectangleCDate">
                  <a:extLst>
                    <a:ext uri="{FF2B5EF4-FFF2-40B4-BE49-F238E27FC236}">
                      <a16:creationId xmlns:a16="http://schemas.microsoft.com/office/drawing/2014/main" id="{16EFC8D5-3AD1-4753-A9B5-339FD9C9FF2D}"/>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49" name="TextBox 48">
                  <a:extLst>
                    <a:ext uri="{FF2B5EF4-FFF2-40B4-BE49-F238E27FC236}">
                      <a16:creationId xmlns:a16="http://schemas.microsoft.com/office/drawing/2014/main" id="{9E950D08-24A9-480B-B546-5ADE6FB6F0A4}"/>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0" name="RectangleSheet">
                  <a:extLst>
                    <a:ext uri="{FF2B5EF4-FFF2-40B4-BE49-F238E27FC236}">
                      <a16:creationId xmlns:a16="http://schemas.microsoft.com/office/drawing/2014/main" id="{4326AF49-7BD2-4C9B-9A67-6C7B6288F5CE}"/>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51" name="RectangleAll">
                  <a:extLst>
                    <a:ext uri="{FF2B5EF4-FFF2-40B4-BE49-F238E27FC236}">
                      <a16:creationId xmlns:a16="http://schemas.microsoft.com/office/drawing/2014/main" id="{AFB8647E-CD03-433B-B0A9-ABBDFCC4D847}"/>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37" name="RectangleTop">
                <a:extLst>
                  <a:ext uri="{FF2B5EF4-FFF2-40B4-BE49-F238E27FC236}">
                    <a16:creationId xmlns:a16="http://schemas.microsoft.com/office/drawing/2014/main" id="{0A8CF7D1-9442-4F85-9833-0BFAC88F8C1B}"/>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33" name="RectangleChecker">
              <a:extLst>
                <a:ext uri="{FF2B5EF4-FFF2-40B4-BE49-F238E27FC236}">
                  <a16:creationId xmlns:a16="http://schemas.microsoft.com/office/drawing/2014/main" id="{02EC03F4-9CC6-41DB-987E-39E882C86416}"/>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34" name="TextBox 33">
              <a:extLst>
                <a:ext uri="{FF2B5EF4-FFF2-40B4-BE49-F238E27FC236}">
                  <a16:creationId xmlns:a16="http://schemas.microsoft.com/office/drawing/2014/main" id="{53C5031D-5135-46B6-AC9E-94321F45E2AA}"/>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35" name="TextBox 34">
              <a:extLst>
                <a:ext uri="{FF2B5EF4-FFF2-40B4-BE49-F238E27FC236}">
                  <a16:creationId xmlns:a16="http://schemas.microsoft.com/office/drawing/2014/main" id="{F7FE686C-8F6B-48D2-A270-6B06F77D7EEA}"/>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452108</xdr:colOff>
      <xdr:row>41</xdr:row>
      <xdr:rowOff>85572</xdr:rowOff>
    </xdr:from>
    <xdr:to>
      <xdr:col>25</xdr:col>
      <xdr:colOff>44822</xdr:colOff>
      <xdr:row>81</xdr:row>
      <xdr:rowOff>105518</xdr:rowOff>
    </xdr:to>
    <xdr:pic>
      <xdr:nvPicPr>
        <xdr:cNvPr id="2" name="Picture 1">
          <a:extLst>
            <a:ext uri="{FF2B5EF4-FFF2-40B4-BE49-F238E27FC236}">
              <a16:creationId xmlns:a16="http://schemas.microsoft.com/office/drawing/2014/main" id="{C2422DEC-4D92-42F8-BD29-90022E41C016}"/>
            </a:ext>
          </a:extLst>
        </xdr:cNvPr>
        <xdr:cNvPicPr>
          <a:picLocks noChangeAspect="1"/>
        </xdr:cNvPicPr>
      </xdr:nvPicPr>
      <xdr:blipFill>
        <a:blip xmlns:r="http://schemas.openxmlformats.org/officeDocument/2006/relationships" r:embed="rId1"/>
        <a:stretch>
          <a:fillRect/>
        </a:stretch>
      </xdr:blipFill>
      <xdr:spPr>
        <a:xfrm>
          <a:off x="10750653" y="8998663"/>
          <a:ext cx="6935624" cy="7409037"/>
        </a:xfrm>
        <a:prstGeom prst="rect">
          <a:avLst/>
        </a:prstGeom>
      </xdr:spPr>
    </xdr:pic>
    <xdr:clientData/>
  </xdr:twoCellAnchor>
  <xdr:twoCellAnchor editAs="oneCell">
    <xdr:from>
      <xdr:col>1</xdr:col>
      <xdr:colOff>29509</xdr:colOff>
      <xdr:row>16</xdr:row>
      <xdr:rowOff>4858</xdr:rowOff>
    </xdr:from>
    <xdr:to>
      <xdr:col>7</xdr:col>
      <xdr:colOff>254713</xdr:colOff>
      <xdr:row>25</xdr:row>
      <xdr:rowOff>8666</xdr:rowOff>
    </xdr:to>
    <xdr:pic>
      <xdr:nvPicPr>
        <xdr:cNvPr id="8" name="Picture 7">
          <a:extLst>
            <a:ext uri="{FF2B5EF4-FFF2-40B4-BE49-F238E27FC236}">
              <a16:creationId xmlns:a16="http://schemas.microsoft.com/office/drawing/2014/main" id="{6B1E5071-2185-42FA-8CA0-481077AED017}"/>
            </a:ext>
          </a:extLst>
        </xdr:cNvPr>
        <xdr:cNvPicPr>
          <a:picLocks noChangeAspect="1"/>
        </xdr:cNvPicPr>
      </xdr:nvPicPr>
      <xdr:blipFill>
        <a:blip xmlns:r="http://schemas.openxmlformats.org/officeDocument/2006/relationships" r:embed="rId2"/>
        <a:stretch>
          <a:fillRect/>
        </a:stretch>
      </xdr:blipFill>
      <xdr:spPr>
        <a:xfrm>
          <a:off x="642097" y="1125446"/>
          <a:ext cx="5771777" cy="1684692"/>
        </a:xfrm>
        <a:prstGeom prst="rect">
          <a:avLst/>
        </a:prstGeom>
      </xdr:spPr>
    </xdr:pic>
    <xdr:clientData/>
  </xdr:twoCellAnchor>
  <xdr:twoCellAnchor editAs="oneCell">
    <xdr:from>
      <xdr:col>1</xdr:col>
      <xdr:colOff>32599</xdr:colOff>
      <xdr:row>79</xdr:row>
      <xdr:rowOff>93722</xdr:rowOff>
    </xdr:from>
    <xdr:to>
      <xdr:col>4</xdr:col>
      <xdr:colOff>368840</xdr:colOff>
      <xdr:row>95</xdr:row>
      <xdr:rowOff>26487</xdr:rowOff>
    </xdr:to>
    <xdr:pic>
      <xdr:nvPicPr>
        <xdr:cNvPr id="3" name="Picture 2">
          <a:extLst>
            <a:ext uri="{FF2B5EF4-FFF2-40B4-BE49-F238E27FC236}">
              <a16:creationId xmlns:a16="http://schemas.microsoft.com/office/drawing/2014/main" id="{17113E27-7404-4B57-8F0F-A8421EC03379}"/>
            </a:ext>
          </a:extLst>
        </xdr:cNvPr>
        <xdr:cNvPicPr>
          <a:picLocks noChangeAspect="1"/>
        </xdr:cNvPicPr>
      </xdr:nvPicPr>
      <xdr:blipFill>
        <a:blip xmlns:r="http://schemas.openxmlformats.org/officeDocument/2006/relationships" r:embed="rId3"/>
        <a:stretch>
          <a:fillRect/>
        </a:stretch>
      </xdr:blipFill>
      <xdr:spPr>
        <a:xfrm>
          <a:off x="644508" y="16026449"/>
          <a:ext cx="3869150" cy="2888401"/>
        </a:xfrm>
        <a:prstGeom prst="rect">
          <a:avLst/>
        </a:prstGeom>
      </xdr:spPr>
    </xdr:pic>
    <xdr:clientData/>
  </xdr:twoCellAnchor>
  <xdr:twoCellAnchor editAs="oneCell">
    <xdr:from>
      <xdr:col>1</xdr:col>
      <xdr:colOff>67236</xdr:colOff>
      <xdr:row>53</xdr:row>
      <xdr:rowOff>141941</xdr:rowOff>
    </xdr:from>
    <xdr:to>
      <xdr:col>3</xdr:col>
      <xdr:colOff>704952</xdr:colOff>
      <xdr:row>69</xdr:row>
      <xdr:rowOff>121203</xdr:rowOff>
    </xdr:to>
    <xdr:pic>
      <xdr:nvPicPr>
        <xdr:cNvPr id="4" name="Picture 3">
          <a:extLst>
            <a:ext uri="{FF2B5EF4-FFF2-40B4-BE49-F238E27FC236}">
              <a16:creationId xmlns:a16="http://schemas.microsoft.com/office/drawing/2014/main" id="{91D6D10A-49C6-4E83-A338-BA51775E0C6C}"/>
            </a:ext>
          </a:extLst>
        </xdr:cNvPr>
        <xdr:cNvPicPr>
          <a:picLocks noChangeAspect="1"/>
        </xdr:cNvPicPr>
      </xdr:nvPicPr>
      <xdr:blipFill>
        <a:blip xmlns:r="http://schemas.openxmlformats.org/officeDocument/2006/relationships" r:embed="rId4"/>
        <a:stretch>
          <a:fillRect/>
        </a:stretch>
      </xdr:blipFill>
      <xdr:spPr>
        <a:xfrm>
          <a:off x="679824" y="10145059"/>
          <a:ext cx="2980765" cy="2967497"/>
        </a:xfrm>
        <a:prstGeom prst="rect">
          <a:avLst/>
        </a:prstGeom>
      </xdr:spPr>
    </xdr:pic>
    <xdr:clientData/>
  </xdr:twoCellAnchor>
  <xdr:oneCellAnchor>
    <xdr:from>
      <xdr:col>1</xdr:col>
      <xdr:colOff>41020</xdr:colOff>
      <xdr:row>101</xdr:row>
      <xdr:rowOff>52836</xdr:rowOff>
    </xdr:from>
    <xdr:ext cx="3695238" cy="1123810"/>
    <xdr:pic>
      <xdr:nvPicPr>
        <xdr:cNvPr id="24" name="Picture 23">
          <a:extLst>
            <a:ext uri="{FF2B5EF4-FFF2-40B4-BE49-F238E27FC236}">
              <a16:creationId xmlns:a16="http://schemas.microsoft.com/office/drawing/2014/main" id="{76F57C9A-E3E1-4B22-BF32-29FC9EFFC183}"/>
            </a:ext>
          </a:extLst>
        </xdr:cNvPr>
        <xdr:cNvPicPr>
          <a:picLocks noChangeAspect="1"/>
        </xdr:cNvPicPr>
      </xdr:nvPicPr>
      <xdr:blipFill>
        <a:blip xmlns:r="http://schemas.openxmlformats.org/officeDocument/2006/relationships" r:embed="rId5"/>
        <a:stretch>
          <a:fillRect/>
        </a:stretch>
      </xdr:blipFill>
      <xdr:spPr>
        <a:xfrm>
          <a:off x="652929" y="23998109"/>
          <a:ext cx="3695238" cy="1123810"/>
        </a:xfrm>
        <a:prstGeom prst="rect">
          <a:avLst/>
        </a:prstGeom>
      </xdr:spPr>
    </xdr:pic>
    <xdr:clientData/>
  </xdr:oneCellAnchor>
  <xdr:twoCellAnchor>
    <xdr:from>
      <xdr:col>1</xdr:col>
      <xdr:colOff>0</xdr:colOff>
      <xdr:row>1</xdr:row>
      <xdr:rowOff>0</xdr:rowOff>
    </xdr:from>
    <xdr:to>
      <xdr:col>9</xdr:col>
      <xdr:colOff>448955</xdr:colOff>
      <xdr:row>9</xdr:row>
      <xdr:rowOff>106158</xdr:rowOff>
    </xdr:to>
    <xdr:grpSp>
      <xdr:nvGrpSpPr>
        <xdr:cNvPr id="34" name="Group 33">
          <a:extLst>
            <a:ext uri="{FF2B5EF4-FFF2-40B4-BE49-F238E27FC236}">
              <a16:creationId xmlns:a16="http://schemas.microsoft.com/office/drawing/2014/main" id="{6EFBD110-9437-4F65-8393-4FC6F4E11E66}"/>
            </a:ext>
          </a:extLst>
        </xdr:cNvPr>
        <xdr:cNvGrpSpPr/>
      </xdr:nvGrpSpPr>
      <xdr:grpSpPr>
        <a:xfrm>
          <a:off x="609600" y="180109"/>
          <a:ext cx="7390082" cy="1547031"/>
          <a:chOff x="12866441" y="403088"/>
          <a:chExt cx="7512546" cy="1545296"/>
        </a:xfrm>
      </xdr:grpSpPr>
      <xdr:pic>
        <xdr:nvPicPr>
          <xdr:cNvPr id="35" name="Picture 34">
            <a:extLst>
              <a:ext uri="{FF2B5EF4-FFF2-40B4-BE49-F238E27FC236}">
                <a16:creationId xmlns:a16="http://schemas.microsoft.com/office/drawing/2014/main" id="{D6C88F14-23F5-4794-B6CD-6C2EF536A82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903843" y="576443"/>
            <a:ext cx="2074070" cy="4009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6" name="Picture 35">
            <a:extLst>
              <a:ext uri="{FF2B5EF4-FFF2-40B4-BE49-F238E27FC236}">
                <a16:creationId xmlns:a16="http://schemas.microsoft.com/office/drawing/2014/main" id="{D6671187-ADEE-4682-8DDC-5BF5A753CAF8}"/>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r="65714"/>
          <a:stretch/>
        </xdr:blipFill>
        <xdr:spPr>
          <a:xfrm>
            <a:off x="19410213" y="502270"/>
            <a:ext cx="888512" cy="546860"/>
          </a:xfrm>
          <a:prstGeom prst="rect">
            <a:avLst/>
          </a:prstGeom>
        </xdr:spPr>
      </xdr:pic>
      <xdr:grpSp>
        <xdr:nvGrpSpPr>
          <xdr:cNvPr id="37" name="Group 36">
            <a:extLst>
              <a:ext uri="{FF2B5EF4-FFF2-40B4-BE49-F238E27FC236}">
                <a16:creationId xmlns:a16="http://schemas.microsoft.com/office/drawing/2014/main" id="{2BE670BB-0DAF-4F8F-A100-D30F7444137F}"/>
              </a:ext>
            </a:extLst>
          </xdr:cNvPr>
          <xdr:cNvGrpSpPr/>
        </xdr:nvGrpSpPr>
        <xdr:grpSpPr>
          <a:xfrm>
            <a:off x="12866441" y="403088"/>
            <a:ext cx="7512546" cy="1545296"/>
            <a:chOff x="12960310" y="287132"/>
            <a:chExt cx="7512546" cy="1545296"/>
          </a:xfrm>
        </xdr:grpSpPr>
        <xdr:sp macro="" textlink="">
          <xdr:nvSpPr>
            <xdr:cNvPr id="38" name="RectangleCDate">
              <a:extLst>
                <a:ext uri="{FF2B5EF4-FFF2-40B4-BE49-F238E27FC236}">
                  <a16:creationId xmlns:a16="http://schemas.microsoft.com/office/drawing/2014/main" id="{64EF4BA0-95D4-47BF-9EAE-7BB85640D3BD}"/>
                </a:ext>
              </a:extLst>
            </xdr:cNvPr>
            <xdr:cNvSpPr/>
          </xdr:nvSpPr>
          <xdr:spPr>
            <a:xfrm>
              <a:off x="19670616" y="1614714"/>
              <a:ext cx="801695" cy="191778"/>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grpSp>
          <xdr:nvGrpSpPr>
            <xdr:cNvPr id="39" name="Group 38">
              <a:extLst>
                <a:ext uri="{FF2B5EF4-FFF2-40B4-BE49-F238E27FC236}">
                  <a16:creationId xmlns:a16="http://schemas.microsoft.com/office/drawing/2014/main" id="{BA8C38B5-8F88-4ED3-AFBC-E527E11C778F}"/>
                </a:ext>
              </a:extLst>
            </xdr:cNvPr>
            <xdr:cNvGrpSpPr/>
          </xdr:nvGrpSpPr>
          <xdr:grpSpPr>
            <a:xfrm>
              <a:off x="12960310" y="287132"/>
              <a:ext cx="7512546" cy="1545296"/>
              <a:chOff x="644072" y="-147065"/>
              <a:chExt cx="7517279" cy="1534994"/>
            </a:xfrm>
          </xdr:grpSpPr>
          <xdr:grpSp>
            <xdr:nvGrpSpPr>
              <xdr:cNvPr id="43" name="Group 42">
                <a:extLst>
                  <a:ext uri="{FF2B5EF4-FFF2-40B4-BE49-F238E27FC236}">
                    <a16:creationId xmlns:a16="http://schemas.microsoft.com/office/drawing/2014/main" id="{DD0CDCA2-CE38-4975-8AAC-4016307BECE2}"/>
                  </a:ext>
                </a:extLst>
              </xdr:cNvPr>
              <xdr:cNvGrpSpPr/>
            </xdr:nvGrpSpPr>
            <xdr:grpSpPr>
              <a:xfrm>
                <a:off x="644075" y="-141581"/>
                <a:ext cx="7517276" cy="1529510"/>
                <a:chOff x="644075" y="-141581"/>
                <a:chExt cx="7517276" cy="1529510"/>
              </a:xfrm>
            </xdr:grpSpPr>
            <xdr:sp macro="" textlink="">
              <xdr:nvSpPr>
                <xdr:cNvPr id="45" name="TextBox 44">
                  <a:extLst>
                    <a:ext uri="{FF2B5EF4-FFF2-40B4-BE49-F238E27FC236}">
                      <a16:creationId xmlns:a16="http://schemas.microsoft.com/office/drawing/2014/main" id="{81FACAE6-8D70-4EAF-B65B-F60DE1FABF98}"/>
                    </a:ext>
                  </a:extLst>
                </xdr:cNvPr>
                <xdr:cNvSpPr txBox="1"/>
              </xdr:nvSpPr>
              <xdr:spPr>
                <a:xfrm>
                  <a:off x="3762963" y="617311"/>
                  <a:ext cx="5866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File Ref</a:t>
                  </a:r>
                </a:p>
              </xdr:txBody>
            </xdr:sp>
            <xdr:sp macro="" textlink="">
              <xdr:nvSpPr>
                <xdr:cNvPr id="46" name="TextBox 45">
                  <a:extLst>
                    <a:ext uri="{FF2B5EF4-FFF2-40B4-BE49-F238E27FC236}">
                      <a16:creationId xmlns:a16="http://schemas.microsoft.com/office/drawing/2014/main" id="{4430932A-3B1E-4478-9FB0-7D8D60FFDAC5}"/>
                    </a:ext>
                  </a:extLst>
                </xdr:cNvPr>
                <xdr:cNvSpPr txBox="1"/>
              </xdr:nvSpPr>
              <xdr:spPr>
                <a:xfrm>
                  <a:off x="6689757" y="607786"/>
                  <a:ext cx="601586"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Version</a:t>
                  </a:r>
                </a:p>
              </xdr:txBody>
            </xdr:sp>
            <xdr:sp macro="" textlink="">
              <xdr:nvSpPr>
                <xdr:cNvPr id="47" name="Rectangle 46">
                  <a:extLst>
                    <a:ext uri="{FF2B5EF4-FFF2-40B4-BE49-F238E27FC236}">
                      <a16:creationId xmlns:a16="http://schemas.microsoft.com/office/drawing/2014/main" id="{10D6B1BF-5670-4E67-8BE4-74E03AC4FDCC}"/>
                    </a:ext>
                  </a:extLst>
                </xdr:cNvPr>
                <xdr:cNvSpPr/>
              </xdr:nvSpPr>
              <xdr:spPr>
                <a:xfrm>
                  <a:off x="4417458" y="607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b="0" i="0" u="none" strike="noStrike" kern="0" cap="none" spc="0" normalizeH="0" baseline="0" noProof="0">
                      <a:ln>
                        <a:noFill/>
                      </a:ln>
                      <a:effectLst/>
                      <a:uLnTx/>
                      <a:uFillTx/>
                      <a:latin typeface="Calibri"/>
                      <a:ea typeface="+mn-ea"/>
                    </a:rPr>
                    <a:t> B14411-123532-ZZ-XX-AS-ZA-CI1002</a:t>
                  </a:r>
                </a:p>
              </xdr:txBody>
            </xdr:sp>
            <xdr:sp macro="" textlink="">
              <xdr:nvSpPr>
                <xdr:cNvPr id="48" name="Rectangle 47">
                  <a:extLst>
                    <a:ext uri="{FF2B5EF4-FFF2-40B4-BE49-F238E27FC236}">
                      <a16:creationId xmlns:a16="http://schemas.microsoft.com/office/drawing/2014/main" id="{C21272FE-A32E-4EB9-A662-B8F9A93035C7}"/>
                    </a:ext>
                  </a:extLst>
                </xdr:cNvPr>
                <xdr:cNvSpPr/>
              </xdr:nvSpPr>
              <xdr:spPr>
                <a:xfrm>
                  <a:off x="7359151" y="598261"/>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9D89FB03-A282-4D4A-A166-A7005DA63835}" type="TxLink">
                    <a:rPr lang="en-US" sz="1100" b="0" i="0" baseline="0" noProof="0">
                      <a:effectLst/>
                      <a:latin typeface="+mn-lt"/>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lang="en-US" sz="1100" b="0" i="0" baseline="0" noProof="0">
                      <a:effectLst/>
                      <a:latin typeface="+mn-lt"/>
                      <a:ea typeface="+mn-ea"/>
                      <a:cs typeface="+mn-cs"/>
                    </a:rPr>
                    <a:t>P01</a:t>
                  </a:r>
                  <a:endParaRPr lang="en-GB" sz="1100" b="0" i="0" baseline="0" noProof="0">
                    <a:effectLst/>
                    <a:latin typeface="+mn-lt"/>
                    <a:ea typeface="+mn-ea"/>
                    <a:cs typeface="+mn-cs"/>
                  </a:endParaRPr>
                </a:p>
              </xdr:txBody>
            </xdr:sp>
            <xdr:sp macro="" textlink="">
              <xdr:nvSpPr>
                <xdr:cNvPr id="49" name="TextBox 48">
                  <a:extLst>
                    <a:ext uri="{FF2B5EF4-FFF2-40B4-BE49-F238E27FC236}">
                      <a16:creationId xmlns:a16="http://schemas.microsoft.com/office/drawing/2014/main" id="{D389DB76-B3B0-4B30-ACDE-0BE43590602C}"/>
                    </a:ext>
                  </a:extLst>
                </xdr:cNvPr>
                <xdr:cNvSpPr txBox="1"/>
              </xdr:nvSpPr>
              <xdr:spPr>
                <a:xfrm>
                  <a:off x="3541540" y="802810"/>
                  <a:ext cx="808110"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Originator</a:t>
                  </a:r>
                </a:p>
              </xdr:txBody>
            </xdr:sp>
            <xdr:sp macro="" textlink="">
              <xdr:nvSpPr>
                <xdr:cNvPr id="50" name="RectangleAuthor">
                  <a:extLst>
                    <a:ext uri="{FF2B5EF4-FFF2-40B4-BE49-F238E27FC236}">
                      <a16:creationId xmlns:a16="http://schemas.microsoft.com/office/drawing/2014/main" id="{AD66E081-0826-477E-9E20-045F64FB7B9D}"/>
                    </a:ext>
                  </a:extLst>
                </xdr:cNvPr>
                <xdr:cNvSpPr/>
              </xdr:nvSpPr>
              <xdr:spPr>
                <a:xfrm>
                  <a:off x="4417458" y="803048"/>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Jacques Calitz</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1" name="RectangleChecker">
                  <a:extLst>
                    <a:ext uri="{FF2B5EF4-FFF2-40B4-BE49-F238E27FC236}">
                      <a16:creationId xmlns:a16="http://schemas.microsoft.com/office/drawing/2014/main" id="{6CB6B394-1822-4A91-ACD0-6FC4E86F003C}"/>
                    </a:ext>
                  </a:extLst>
                </xdr:cNvPr>
                <xdr:cNvSpPr/>
              </xdr:nvSpPr>
              <xdr:spPr>
                <a:xfrm>
                  <a:off x="4417458" y="988786"/>
                  <a:ext cx="2181421"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52" name="TextBox 51">
                  <a:extLst>
                    <a:ext uri="{FF2B5EF4-FFF2-40B4-BE49-F238E27FC236}">
                      <a16:creationId xmlns:a16="http://schemas.microsoft.com/office/drawing/2014/main" id="{03EC525B-AD71-49F8-AAFE-EAACDC5CEAC4}"/>
                    </a:ext>
                  </a:extLst>
                </xdr:cNvPr>
                <xdr:cNvSpPr txBox="1"/>
              </xdr:nvSpPr>
              <xdr:spPr>
                <a:xfrm>
                  <a:off x="6904689" y="802810"/>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3" name="TextBox 52">
                  <a:extLst>
                    <a:ext uri="{FF2B5EF4-FFF2-40B4-BE49-F238E27FC236}">
                      <a16:creationId xmlns:a16="http://schemas.microsoft.com/office/drawing/2014/main" id="{56D11870-D9B8-455D-96C7-04122E33638F}"/>
                    </a:ext>
                  </a:extLst>
                </xdr:cNvPr>
                <xdr:cNvSpPr txBox="1"/>
              </xdr:nvSpPr>
              <xdr:spPr>
                <a:xfrm>
                  <a:off x="6904689" y="985822"/>
                  <a:ext cx="386654"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sp macro="" textlink="">
              <xdr:nvSpPr>
                <xdr:cNvPr id="54" name="RectangleADate">
                  <a:extLst>
                    <a:ext uri="{FF2B5EF4-FFF2-40B4-BE49-F238E27FC236}">
                      <a16:creationId xmlns:a16="http://schemas.microsoft.com/office/drawing/2014/main" id="{60AB5400-3625-4F22-8716-5810521FD9CD}"/>
                    </a:ext>
                  </a:extLst>
                </xdr:cNvPr>
                <xdr:cNvSpPr/>
              </xdr:nvSpPr>
              <xdr:spPr>
                <a:xfrm>
                  <a:off x="7359151" y="793523"/>
                  <a:ext cx="802200" cy="1908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514A3FA2-16AD-429F-BD5F-B26C72C68271}"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30/06/2020</a:t>
                  </a:r>
                </a:p>
              </xdr:txBody>
            </xdr:sp>
            <xdr:sp macro="" textlink="">
              <xdr:nvSpPr>
                <xdr:cNvPr id="55" name="RectangleCDate">
                  <a:extLst>
                    <a:ext uri="{FF2B5EF4-FFF2-40B4-BE49-F238E27FC236}">
                      <a16:creationId xmlns:a16="http://schemas.microsoft.com/office/drawing/2014/main" id="{752E273B-BAE6-4294-B25B-8C6C59B512DD}"/>
                    </a:ext>
                  </a:extLst>
                </xdr:cNvPr>
                <xdr:cNvSpPr/>
              </xdr:nvSpPr>
              <xdr:spPr>
                <a:xfrm>
                  <a:off x="7359151" y="976685"/>
                  <a:ext cx="802200" cy="190500"/>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fld id="{C66C864C-FD34-473D-AC9A-3F379471724D}" type="TxLink">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pPr marL="0" marR="0" lvl="0" indent="0" algn="l" defTabSz="914400" eaLnBrk="1" fontAlgn="auto" latinLnBrk="0" hangingPunct="1">
                      <a:lnSpc>
                        <a:spcPct val="100000"/>
                      </a:lnSpc>
                      <a:spcBef>
                        <a:spcPts val="0"/>
                      </a:spcBef>
                      <a:spcAft>
                        <a:spcPts val="0"/>
                      </a:spcAft>
                      <a:buClrTx/>
                      <a:buSzTx/>
                      <a:buFontTx/>
                      <a:buNone/>
                      <a:tabLst/>
                      <a:defRPr/>
                    </a:pPr>
                    <a:t> </a:t>
                  </a:fld>
                  <a:r>
                    <a:rPr kumimoji="0" lang="en-GB" sz="1100" b="0" i="0" u="none" strike="noStrike" kern="0" cap="none" spc="0" normalizeH="0" baseline="0" noProof="0">
                      <a:ln>
                        <a:noFill/>
                      </a:ln>
                      <a:solidFill>
                        <a:sysClr val="windowText" lastClr="000000"/>
                      </a:solidFill>
                      <a:effectLst/>
                      <a:uLnTx/>
                      <a:uFillTx/>
                      <a:latin typeface="Calibri" panose="020F0502020204030204"/>
                      <a:ea typeface="+mn-ea"/>
                      <a:cs typeface="+mn-cs"/>
                    </a:rPr>
                    <a:t>14/08/2020</a:t>
                  </a:r>
                </a:p>
              </xdr:txBody>
            </xdr:sp>
            <xdr:sp macro="" textlink="">
              <xdr:nvSpPr>
                <xdr:cNvPr id="56" name="TextBox 55">
                  <a:extLst>
                    <a:ext uri="{FF2B5EF4-FFF2-40B4-BE49-F238E27FC236}">
                      <a16:creationId xmlns:a16="http://schemas.microsoft.com/office/drawing/2014/main" id="{73D63152-0697-4207-AC7D-4422BAF5FF2B}"/>
                    </a:ext>
                  </a:extLst>
                </xdr:cNvPr>
                <xdr:cNvSpPr txBox="1"/>
              </xdr:nvSpPr>
              <xdr:spPr>
                <a:xfrm>
                  <a:off x="3719070" y="985822"/>
                  <a:ext cx="630579" cy="172227"/>
                </a:xfrm>
                <a:prstGeom prst="rect">
                  <a:avLst/>
                </a:prstGeom>
                <a:noFill/>
                <a:ln>
                  <a:noFill/>
                </a:ln>
                <a:effectLst/>
              </xdr:spPr>
              <xdr:txBody>
                <a:bodyPr vertOverflow="clip" horzOverflow="clip" wrap="none" lIns="18000" tIns="0" rIns="0" bIns="0" rtlCol="0" anchor="t">
                  <a:sp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Checker</a:t>
                  </a:r>
                </a:p>
              </xdr:txBody>
            </xdr:sp>
            <xdr:sp macro="" textlink="">
              <xdr:nvSpPr>
                <xdr:cNvPr id="57" name="RectangleSheet">
                  <a:extLst>
                    <a:ext uri="{FF2B5EF4-FFF2-40B4-BE49-F238E27FC236}">
                      <a16:creationId xmlns:a16="http://schemas.microsoft.com/office/drawing/2014/main" id="{D1FC0DD6-C453-4B03-87A3-98C4FA71DC9B}"/>
                    </a:ext>
                  </a:extLst>
                </xdr:cNvPr>
                <xdr:cNvSpPr/>
              </xdr:nvSpPr>
              <xdr:spPr>
                <a:xfrm>
                  <a:off x="656486" y="598262"/>
                  <a:ext cx="2854807" cy="784967"/>
                </a:xfrm>
                <a:prstGeom prst="rect">
                  <a:avLst/>
                </a:prstGeom>
                <a:noFill/>
                <a:ln w="25400" cap="flat" cmpd="sng" algn="ctr">
                  <a:solidFill>
                    <a:srgbClr val="808080"/>
                  </a:solidFill>
                  <a:prstDash val="solid"/>
                </a:ln>
                <a:effectLst/>
              </xdr:spPr>
              <xdr:txBody>
                <a:bodyPr vertOverflow="clip" horzOverflow="clip" t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1800" b="0" i="0" u="none" strike="noStrike" kern="0" cap="none" spc="0" normalizeH="0" baseline="0" noProof="0">
                      <a:ln>
                        <a:noFill/>
                      </a:ln>
                      <a:solidFill>
                        <a:srgbClr val="1F497D"/>
                      </a:solidFill>
                      <a:effectLst/>
                      <a:uLnTx/>
                      <a:uFillTx/>
                      <a:latin typeface="+mn-lt"/>
                      <a:ea typeface="+mn-ea"/>
                      <a:cs typeface="+mn-cs"/>
                    </a:rPr>
                    <a:t>Zone 1 (Imported sludge tanks)</a:t>
                  </a:r>
                </a:p>
              </xdr:txBody>
            </xdr:sp>
            <xdr:sp macro="" textlink="">
              <xdr:nvSpPr>
                <xdr:cNvPr id="58" name="RectangleAll">
                  <a:extLst>
                    <a:ext uri="{FF2B5EF4-FFF2-40B4-BE49-F238E27FC236}">
                      <a16:creationId xmlns:a16="http://schemas.microsoft.com/office/drawing/2014/main" id="{75D600C8-EADD-405A-9319-B7AE7563EAF9}"/>
                    </a:ext>
                  </a:extLst>
                </xdr:cNvPr>
                <xdr:cNvSpPr/>
              </xdr:nvSpPr>
              <xdr:spPr>
                <a:xfrm>
                  <a:off x="644075" y="-141581"/>
                  <a:ext cx="7505249" cy="1529510"/>
                </a:xfrm>
                <a:prstGeom prst="rect">
                  <a:avLst/>
                </a:prstGeom>
                <a:noFill/>
                <a:ln w="25400" cap="flat" cmpd="sng" algn="ctr">
                  <a:solidFill>
                    <a:srgbClr val="80808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grpSp>
          <xdr:sp macro="" textlink="">
            <xdr:nvSpPr>
              <xdr:cNvPr id="44" name="RectangleTop">
                <a:extLst>
                  <a:ext uri="{FF2B5EF4-FFF2-40B4-BE49-F238E27FC236}">
                    <a16:creationId xmlns:a16="http://schemas.microsoft.com/office/drawing/2014/main" id="{DACA508D-EADB-4AAE-B690-1D2239DC75E9}"/>
                  </a:ext>
                </a:extLst>
              </xdr:cNvPr>
              <xdr:cNvSpPr/>
            </xdr:nvSpPr>
            <xdr:spPr>
              <a:xfrm>
                <a:off x="644072" y="-147065"/>
                <a:ext cx="7505249" cy="743679"/>
              </a:xfrm>
              <a:prstGeom prst="rect">
                <a:avLst/>
              </a:prstGeom>
              <a:noFill/>
              <a:ln w="25400" cap="flat" cmpd="sng" algn="ctr">
                <a:solidFill>
                  <a:srgbClr val="808080"/>
                </a:solidFill>
                <a:prstDash val="solid"/>
              </a:ln>
              <a:effectLst/>
            </xdr:spPr>
            <xdr:txBody>
              <a:bodyPr vertOverflow="overflow" horzOverflow="overflow" lIns="1180800" tIns="0" rIns="11808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GB" sz="2000" b="1" i="0" u="none" strike="noStrike" kern="0" cap="none" spc="0" normalizeH="0" baseline="0" noProof="0">
                    <a:ln>
                      <a:noFill/>
                    </a:ln>
                    <a:solidFill>
                      <a:srgbClr val="1F497D"/>
                    </a:solidFill>
                    <a:effectLst/>
                    <a:uLnTx/>
                    <a:uFillTx/>
                    <a:latin typeface="Calibri" panose="020F0502020204030204"/>
                    <a:ea typeface="+mn-ea"/>
                    <a:cs typeface="+mn-cs"/>
                  </a:rPr>
                  <a:t>	IED CIRIA 736 Risk Assessment</a:t>
                </a:r>
              </a:p>
            </xdr:txBody>
          </xdr:sp>
        </xdr:grpSp>
        <xdr:sp macro="" textlink="">
          <xdr:nvSpPr>
            <xdr:cNvPr id="40" name="RectangleChecker">
              <a:extLst>
                <a:ext uri="{FF2B5EF4-FFF2-40B4-BE49-F238E27FC236}">
                  <a16:creationId xmlns:a16="http://schemas.microsoft.com/office/drawing/2014/main" id="{C0F54995-F7AB-489A-9225-6FBEA30DB385}"/>
                </a:ext>
              </a:extLst>
            </xdr:cNvPr>
            <xdr:cNvSpPr/>
          </xdr:nvSpPr>
          <xdr:spPr>
            <a:xfrm>
              <a:off x="16729686" y="1622996"/>
              <a:ext cx="2179843" cy="193561"/>
            </a:xfrm>
            <a:prstGeom prst="rect">
              <a:avLst/>
            </a:prstGeom>
            <a:solidFill>
              <a:srgbClr val="EEECE1"/>
            </a:solidFill>
            <a:ln w="12700" cap="flat" cmpd="sng" algn="ctr">
              <a:solidFill>
                <a:srgbClr val="808080"/>
              </a:solidFill>
              <a:prstDash val="solid"/>
            </a:ln>
            <a:effectLst/>
          </xdr:spPr>
          <xdr:txBody>
            <a:bodyPr vertOverflow="clip" horzOverflow="clip" lIns="36000" tIns="0" rIns="0" bIns="0"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effectLst/>
                  <a:latin typeface="+mn-lt"/>
                  <a:ea typeface="+mn-ea"/>
                  <a:cs typeface="+mn-cs"/>
                </a:rPr>
                <a:t>James Croston</a:t>
              </a:r>
              <a:endParaRPr kumimoji="0" lang="en-GB" sz="1100" b="0" i="0" u="none" strike="noStrike" kern="0" cap="none" spc="0" normalizeH="0" baseline="0" noProof="0">
                <a:ln>
                  <a:noFill/>
                </a:ln>
                <a:solidFill>
                  <a:sysClr val="window" lastClr="FFFFFF">
                    <a:lumMod val="50000"/>
                  </a:sysClr>
                </a:solidFill>
                <a:effectLst/>
                <a:uLnTx/>
                <a:uFillTx/>
                <a:latin typeface="Calibri" panose="020F0502020204030204"/>
                <a:ea typeface="+mn-ea"/>
                <a:cs typeface="+mn-cs"/>
              </a:endParaRPr>
            </a:p>
          </xdr:txBody>
        </xdr:sp>
        <xdr:sp macro="" textlink="">
          <xdr:nvSpPr>
            <xdr:cNvPr id="41" name="TextBox 40">
              <a:extLst>
                <a:ext uri="{FF2B5EF4-FFF2-40B4-BE49-F238E27FC236}">
                  <a16:creationId xmlns:a16="http://schemas.microsoft.com/office/drawing/2014/main" id="{E571B457-0863-4C01-8E0C-A75FB5A9AF7A}"/>
                </a:ext>
              </a:extLst>
            </xdr:cNvPr>
            <xdr:cNvSpPr txBox="1"/>
          </xdr:nvSpPr>
          <xdr:spPr>
            <a:xfrm>
              <a:off x="16030396" y="1636801"/>
              <a:ext cx="630182"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Approver</a:t>
              </a:r>
            </a:p>
          </xdr:txBody>
        </xdr:sp>
        <xdr:sp macro="" textlink="">
          <xdr:nvSpPr>
            <xdr:cNvPr id="42" name="TextBox 41">
              <a:extLst>
                <a:ext uri="{FF2B5EF4-FFF2-40B4-BE49-F238E27FC236}">
                  <a16:creationId xmlns:a16="http://schemas.microsoft.com/office/drawing/2014/main" id="{327BB91C-AF45-4C84-8FE8-A5A664304925}"/>
                </a:ext>
              </a:extLst>
            </xdr:cNvPr>
            <xdr:cNvSpPr txBox="1"/>
          </xdr:nvSpPr>
          <xdr:spPr>
            <a:xfrm>
              <a:off x="19216440" y="1623912"/>
              <a:ext cx="386411" cy="173383"/>
            </a:xfrm>
            <a:prstGeom prst="rect">
              <a:avLst/>
            </a:prstGeom>
            <a:noFill/>
            <a:ln>
              <a:noFill/>
            </a:ln>
            <a:effectLst/>
          </xdr:spPr>
          <xdr:txBody>
            <a:bodyPr vertOverflow="clip" horzOverflow="clip" wrap="none" lIns="18000" tIns="0" rIns="0" bIns="0" rtlCol="0" anchor="t">
              <a:noAutofit/>
            </a:bodyPr>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en-GB" sz="1100" b="1" i="0" u="none" strike="noStrike" kern="0" cap="none" spc="0" normalizeH="0" baseline="0" noProof="0">
                  <a:ln>
                    <a:noFill/>
                  </a:ln>
                  <a:solidFill>
                    <a:srgbClr val="1F497D"/>
                  </a:solidFill>
                  <a:effectLst/>
                  <a:uLnTx/>
                  <a:uFillTx/>
                  <a:latin typeface="Calibri" panose="020F0502020204030204"/>
                  <a:ea typeface="+mn-ea"/>
                  <a:cs typeface="+mn-cs"/>
                </a:rPr>
                <a:t>Date</a:t>
              </a:r>
            </a:p>
          </xdr:txBody>
        </xdr:sp>
      </xdr:grp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14411-123532-ZZ-XX-AS-ZA-CI1003%20-%20Queensferry%20CIRIA%20736%20Risk%20Assessment%20-%20Zone%202%20(consolidation%20tank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t asset evaluation"/>
      <sheetName val="Zone 2 volume"/>
      <sheetName val="Risk assessment"/>
      <sheetName val="Mitigation"/>
      <sheetName val="Containment volume - Total vol."/>
      <sheetName val="Containment type"/>
      <sheetName val="Pragmatic volume - Mitigation"/>
      <sheetName val="List"/>
    </sheetNames>
    <sheetDataSet>
      <sheetData sheetId="0"/>
      <sheetData sheetId="1"/>
      <sheetData sheetId="2"/>
      <sheetData sheetId="3"/>
      <sheetData sheetId="4"/>
      <sheetData sheetId="5"/>
      <sheetData sheetId="6"/>
      <sheetData sheetId="7">
        <row r="16">
          <cell r="B16" t="str">
            <v>&gt; 1 in 100</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DAE40-3125-42B8-9B9F-BAA5F1292E70}">
  <dimension ref="B12:C32"/>
  <sheetViews>
    <sheetView tabSelected="1" zoomScale="70" zoomScaleNormal="70" workbookViewId="0">
      <selection activeCell="C30" sqref="C30"/>
    </sheetView>
  </sheetViews>
  <sheetFormatPr defaultRowHeight="14.4" x14ac:dyDescent="0.3"/>
  <cols>
    <col min="2" max="2" width="38.44140625" customWidth="1"/>
    <col min="3" max="3" width="57.21875" customWidth="1"/>
  </cols>
  <sheetData>
    <row r="12" spans="2:3" x14ac:dyDescent="0.3">
      <c r="B12" s="5"/>
      <c r="C12" s="48" t="s">
        <v>118</v>
      </c>
    </row>
    <row r="13" spans="2:3" ht="55.95" customHeight="1" x14ac:dyDescent="0.3">
      <c r="B13" s="52" t="s">
        <v>36</v>
      </c>
      <c r="C13" s="26" t="s">
        <v>227</v>
      </c>
    </row>
    <row r="14" spans="2:3" ht="22.05" customHeight="1" x14ac:dyDescent="0.3">
      <c r="B14" s="49" t="s">
        <v>96</v>
      </c>
      <c r="C14" s="26">
        <v>1</v>
      </c>
    </row>
    <row r="15" spans="2:3" ht="46.8" x14ac:dyDescent="0.3">
      <c r="B15" s="49" t="s">
        <v>139</v>
      </c>
      <c r="C15" s="26" t="s">
        <v>191</v>
      </c>
    </row>
    <row r="16" spans="2:3" ht="21" customHeight="1" x14ac:dyDescent="0.3">
      <c r="B16" s="49" t="s">
        <v>97</v>
      </c>
      <c r="C16" s="26" t="s">
        <v>98</v>
      </c>
    </row>
    <row r="17" spans="2:3" ht="22.95" customHeight="1" x14ac:dyDescent="0.3">
      <c r="B17" s="49" t="s">
        <v>99</v>
      </c>
      <c r="C17" s="26" t="s">
        <v>146</v>
      </c>
    </row>
    <row r="18" spans="2:3" ht="64.5" customHeight="1" x14ac:dyDescent="0.3">
      <c r="B18" s="49" t="s">
        <v>100</v>
      </c>
      <c r="C18" s="26" t="s">
        <v>147</v>
      </c>
    </row>
    <row r="19" spans="2:3" ht="49.05" customHeight="1" x14ac:dyDescent="0.3">
      <c r="B19" s="49" t="s">
        <v>101</v>
      </c>
      <c r="C19" s="26" t="s">
        <v>143</v>
      </c>
    </row>
    <row r="20" spans="2:3" ht="46.05" customHeight="1" x14ac:dyDescent="0.3">
      <c r="B20" s="49" t="s">
        <v>102</v>
      </c>
      <c r="C20" s="26" t="s">
        <v>145</v>
      </c>
    </row>
    <row r="21" spans="2:3" ht="50.55" customHeight="1" x14ac:dyDescent="0.3">
      <c r="B21" s="49" t="s">
        <v>103</v>
      </c>
      <c r="C21" s="26" t="s">
        <v>228</v>
      </c>
    </row>
    <row r="22" spans="2:3" x14ac:dyDescent="0.3">
      <c r="B22" s="49"/>
      <c r="C22" s="26"/>
    </row>
    <row r="23" spans="2:3" ht="17.55" customHeight="1" x14ac:dyDescent="0.3">
      <c r="B23" s="49" t="s">
        <v>104</v>
      </c>
      <c r="C23" s="26" t="s">
        <v>149</v>
      </c>
    </row>
    <row r="24" spans="2:3" ht="34.950000000000003" customHeight="1" x14ac:dyDescent="0.3">
      <c r="B24" s="49" t="s">
        <v>107</v>
      </c>
      <c r="C24" s="26" t="s">
        <v>148</v>
      </c>
    </row>
    <row r="25" spans="2:3" x14ac:dyDescent="0.3">
      <c r="B25" s="50"/>
      <c r="C25" s="1"/>
    </row>
    <row r="26" spans="2:3" ht="78.45" customHeight="1" x14ac:dyDescent="0.3">
      <c r="B26" s="49" t="s">
        <v>111</v>
      </c>
      <c r="C26" s="26" t="s">
        <v>144</v>
      </c>
    </row>
    <row r="27" spans="2:3" ht="84.45" customHeight="1" x14ac:dyDescent="0.3">
      <c r="B27" s="49" t="s">
        <v>109</v>
      </c>
      <c r="C27" s="51" t="s">
        <v>112</v>
      </c>
    </row>
    <row r="28" spans="2:3" ht="80.55" customHeight="1" x14ac:dyDescent="0.3">
      <c r="B28" s="49" t="s">
        <v>110</v>
      </c>
      <c r="C28" s="51" t="s">
        <v>150</v>
      </c>
    </row>
    <row r="29" spans="2:3" ht="19.5" customHeight="1" x14ac:dyDescent="0.3">
      <c r="B29" s="49" t="s">
        <v>105</v>
      </c>
      <c r="C29" s="51" t="s">
        <v>108</v>
      </c>
    </row>
    <row r="30" spans="2:3" ht="61.5" customHeight="1" x14ac:dyDescent="0.3">
      <c r="B30" s="49" t="s">
        <v>106</v>
      </c>
      <c r="C30" s="51" t="s">
        <v>151</v>
      </c>
    </row>
    <row r="31" spans="2:3" x14ac:dyDescent="0.3">
      <c r="B31" s="56" t="s">
        <v>119</v>
      </c>
      <c r="C31" s="5" t="s">
        <v>15</v>
      </c>
    </row>
    <row r="32" spans="2:3" x14ac:dyDescent="0.3">
      <c r="B32" s="56" t="s">
        <v>120</v>
      </c>
      <c r="C32" s="5" t="s">
        <v>15</v>
      </c>
    </row>
  </sheetData>
  <pageMargins left="0.7" right="0.7" top="0.75" bottom="0.75" header="0.3" footer="0.3"/>
  <pageSetup paperSize="9" orientation="portrait" horizontalDpi="30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203AC-0757-4A63-910D-CB59E76F3193}">
  <dimension ref="O16:P43"/>
  <sheetViews>
    <sheetView zoomScale="55" zoomScaleNormal="55" workbookViewId="0">
      <selection activeCell="AB14" sqref="AB14"/>
    </sheetView>
  </sheetViews>
  <sheetFormatPr defaultRowHeight="14.4" x14ac:dyDescent="0.3"/>
  <sheetData>
    <row r="16" spans="15:15" x14ac:dyDescent="0.3">
      <c r="O16" t="s">
        <v>184</v>
      </c>
    </row>
    <row r="18" spans="15:16" x14ac:dyDescent="0.3">
      <c r="O18" t="s">
        <v>10</v>
      </c>
      <c r="P18">
        <v>0.7</v>
      </c>
    </row>
    <row r="19" spans="15:16" x14ac:dyDescent="0.3">
      <c r="O19" t="s">
        <v>17</v>
      </c>
      <c r="P19">
        <f>3.35+0.61+3.35-0.61-0.61</f>
        <v>6.09</v>
      </c>
    </row>
    <row r="20" spans="15:16" x14ac:dyDescent="0.3">
      <c r="O20" t="s">
        <v>185</v>
      </c>
      <c r="P20">
        <f>7.31-0.61-0.61</f>
        <v>6.089999999999999</v>
      </c>
    </row>
    <row r="21" spans="15:16" x14ac:dyDescent="0.3">
      <c r="P21" s="63">
        <f>P18*P19*P20</f>
        <v>25.961669999999994</v>
      </c>
    </row>
    <row r="23" spans="15:16" x14ac:dyDescent="0.3">
      <c r="O23" t="s">
        <v>186</v>
      </c>
    </row>
    <row r="25" spans="15:16" x14ac:dyDescent="0.3">
      <c r="O25" t="s">
        <v>10</v>
      </c>
      <c r="P25">
        <f>4.03-P18</f>
        <v>3.33</v>
      </c>
    </row>
    <row r="26" spans="15:16" x14ac:dyDescent="0.3">
      <c r="O26" t="s">
        <v>17</v>
      </c>
      <c r="P26">
        <f>3.35+0.61+3.35-0.61-0.61</f>
        <v>6.09</v>
      </c>
    </row>
    <row r="27" spans="15:16" x14ac:dyDescent="0.3">
      <c r="O27" t="s">
        <v>185</v>
      </c>
      <c r="P27">
        <f>7.31-0.61-0.61</f>
        <v>6.089999999999999</v>
      </c>
    </row>
    <row r="28" spans="15:16" x14ac:dyDescent="0.3">
      <c r="P28" s="63">
        <f>P25*P26*P27</f>
        <v>123.50337299999997</v>
      </c>
    </row>
    <row r="30" spans="15:16" x14ac:dyDescent="0.3">
      <c r="O30" t="s">
        <v>187</v>
      </c>
    </row>
    <row r="32" spans="15:16" x14ac:dyDescent="0.3">
      <c r="O32" t="s">
        <v>10</v>
      </c>
      <c r="P32">
        <v>1</v>
      </c>
    </row>
    <row r="33" spans="15:16" x14ac:dyDescent="0.3">
      <c r="O33" t="s">
        <v>17</v>
      </c>
      <c r="P33">
        <v>3</v>
      </c>
    </row>
    <row r="34" spans="15:16" x14ac:dyDescent="0.3">
      <c r="O34" t="s">
        <v>185</v>
      </c>
      <c r="P34">
        <v>3</v>
      </c>
    </row>
    <row r="35" spans="15:16" x14ac:dyDescent="0.3">
      <c r="P35" s="63">
        <f>P32*P33*P34</f>
        <v>9</v>
      </c>
    </row>
    <row r="37" spans="15:16" x14ac:dyDescent="0.3">
      <c r="O37" t="s">
        <v>188</v>
      </c>
    </row>
    <row r="39" spans="15:16" x14ac:dyDescent="0.3">
      <c r="O39" t="s">
        <v>123</v>
      </c>
      <c r="P39">
        <v>0.6</v>
      </c>
    </row>
    <row r="40" spans="15:16" x14ac:dyDescent="0.3">
      <c r="O40" t="s">
        <v>189</v>
      </c>
      <c r="P40">
        <f>3+1.54*4</f>
        <v>9.16</v>
      </c>
    </row>
    <row r="41" spans="15:16" x14ac:dyDescent="0.3">
      <c r="P41">
        <f>P40*P39</f>
        <v>5.4959999999999996</v>
      </c>
    </row>
    <row r="43" spans="15:16" x14ac:dyDescent="0.3">
      <c r="O43" t="s">
        <v>190</v>
      </c>
      <c r="P43" s="63">
        <f>P21+P28+P35+P41</f>
        <v>163.96104299999996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3AFA0-2697-4562-8146-3E44E24D1439}">
  <dimension ref="B11:K105"/>
  <sheetViews>
    <sheetView topLeftCell="A84" zoomScaleNormal="100" workbookViewId="0">
      <selection activeCell="D85" sqref="D85:H85"/>
    </sheetView>
  </sheetViews>
  <sheetFormatPr defaultRowHeight="14.4" x14ac:dyDescent="0.3"/>
  <cols>
    <col min="2" max="2" width="32.88671875" customWidth="1"/>
    <col min="3" max="3" width="34.77734375" customWidth="1"/>
    <col min="4" max="4" width="24.77734375" customWidth="1"/>
    <col min="5" max="5" width="8.77734375" customWidth="1"/>
    <col min="6" max="6" width="21" customWidth="1"/>
    <col min="7" max="7" width="18" customWidth="1"/>
    <col min="8" max="8" width="15.77734375" customWidth="1"/>
    <col min="9" max="9" width="32.77734375" customWidth="1"/>
    <col min="10" max="10" width="15.6640625" customWidth="1"/>
  </cols>
  <sheetData>
    <row r="11" spans="2:11" x14ac:dyDescent="0.3">
      <c r="B11" s="2" t="s">
        <v>13</v>
      </c>
    </row>
    <row r="12" spans="2:11" ht="15" thickBot="1" x14ac:dyDescent="0.35"/>
    <row r="13" spans="2:11" ht="29.4" thickBot="1" x14ac:dyDescent="0.35">
      <c r="B13" s="15" t="s">
        <v>0</v>
      </c>
      <c r="C13" s="16" t="s">
        <v>1</v>
      </c>
      <c r="D13" s="16" t="s">
        <v>20</v>
      </c>
      <c r="E13" s="16" t="s">
        <v>2</v>
      </c>
      <c r="F13" s="16" t="s">
        <v>3</v>
      </c>
      <c r="G13" s="16" t="s">
        <v>4</v>
      </c>
      <c r="H13" s="16" t="s">
        <v>5</v>
      </c>
      <c r="I13" s="16" t="s">
        <v>6</v>
      </c>
      <c r="J13" s="11" t="s">
        <v>24</v>
      </c>
    </row>
    <row r="14" spans="2:11" ht="111" customHeight="1" x14ac:dyDescent="0.3">
      <c r="B14" s="33" t="s">
        <v>153</v>
      </c>
      <c r="C14" s="34" t="s">
        <v>7</v>
      </c>
      <c r="D14" s="34">
        <v>30</v>
      </c>
      <c r="E14" s="34" t="s">
        <v>48</v>
      </c>
      <c r="F14" s="34" t="s">
        <v>8</v>
      </c>
      <c r="G14" s="34" t="s">
        <v>229</v>
      </c>
      <c r="H14" s="34" t="s">
        <v>12</v>
      </c>
      <c r="I14" s="34" t="s">
        <v>230</v>
      </c>
      <c r="J14" s="6" t="s">
        <v>21</v>
      </c>
    </row>
    <row r="15" spans="2:11" ht="113.55" customHeight="1" x14ac:dyDescent="0.3">
      <c r="B15" s="35" t="s">
        <v>153</v>
      </c>
      <c r="C15" s="36" t="s">
        <v>7</v>
      </c>
      <c r="D15" s="36">
        <v>82</v>
      </c>
      <c r="E15" s="36" t="s">
        <v>48</v>
      </c>
      <c r="F15" s="36" t="s">
        <v>9</v>
      </c>
      <c r="G15" s="36" t="s">
        <v>229</v>
      </c>
      <c r="H15" s="36" t="s">
        <v>12</v>
      </c>
      <c r="I15" s="74" t="s">
        <v>230</v>
      </c>
      <c r="J15" s="7" t="s">
        <v>21</v>
      </c>
    </row>
    <row r="16" spans="2:11" ht="117.45" customHeight="1" x14ac:dyDescent="0.3">
      <c r="B16" s="35" t="s">
        <v>154</v>
      </c>
      <c r="C16" s="36" t="s">
        <v>7</v>
      </c>
      <c r="D16" s="36">
        <v>82</v>
      </c>
      <c r="E16" s="36" t="s">
        <v>48</v>
      </c>
      <c r="F16" s="36" t="s">
        <v>9</v>
      </c>
      <c r="G16" s="36" t="s">
        <v>229</v>
      </c>
      <c r="H16" s="36" t="s">
        <v>12</v>
      </c>
      <c r="I16" s="74" t="s">
        <v>230</v>
      </c>
      <c r="J16" s="7" t="s">
        <v>21</v>
      </c>
      <c r="K16" s="41"/>
    </row>
    <row r="17" spans="2:10" ht="82.05" customHeight="1" thickBot="1" x14ac:dyDescent="0.35">
      <c r="B17" s="37" t="s">
        <v>14</v>
      </c>
      <c r="C17" s="38" t="s">
        <v>231</v>
      </c>
      <c r="D17" s="53" t="s">
        <v>113</v>
      </c>
      <c r="E17" s="38" t="s">
        <v>48</v>
      </c>
      <c r="F17" s="38" t="s">
        <v>15</v>
      </c>
      <c r="G17" s="38" t="s">
        <v>229</v>
      </c>
      <c r="H17" s="38" t="s">
        <v>16</v>
      </c>
      <c r="I17" s="38" t="s">
        <v>152</v>
      </c>
      <c r="J17" s="8" t="s">
        <v>17</v>
      </c>
    </row>
    <row r="18" spans="2:10" ht="15" thickBot="1" x14ac:dyDescent="0.35">
      <c r="I18" s="12" t="s">
        <v>25</v>
      </c>
      <c r="J18" s="32" t="s">
        <v>21</v>
      </c>
    </row>
    <row r="20" spans="2:10" x14ac:dyDescent="0.3">
      <c r="B20" s="3" t="s">
        <v>19</v>
      </c>
    </row>
    <row r="53" spans="2:10" ht="15" thickBot="1" x14ac:dyDescent="0.35"/>
    <row r="54" spans="2:10" ht="45.45" customHeight="1" thickBot="1" x14ac:dyDescent="0.35">
      <c r="B54" s="130" t="s">
        <v>51</v>
      </c>
      <c r="C54" s="131"/>
      <c r="D54" s="132" t="s">
        <v>50</v>
      </c>
      <c r="E54" s="132"/>
      <c r="F54" s="11" t="s">
        <v>23</v>
      </c>
      <c r="I54" s="9" t="s">
        <v>18</v>
      </c>
      <c r="J54" s="11" t="s">
        <v>22</v>
      </c>
    </row>
    <row r="55" spans="2:10" ht="127.5" customHeight="1" x14ac:dyDescent="0.3">
      <c r="B55" s="133" t="s">
        <v>167</v>
      </c>
      <c r="C55" s="134"/>
      <c r="D55" s="135" t="s">
        <v>52</v>
      </c>
      <c r="E55" s="135"/>
      <c r="F55" s="6" t="s">
        <v>21</v>
      </c>
      <c r="I55" s="145" t="s">
        <v>157</v>
      </c>
      <c r="J55" s="137" t="s">
        <v>21</v>
      </c>
    </row>
    <row r="56" spans="2:10" ht="82.05" customHeight="1" x14ac:dyDescent="0.3">
      <c r="B56" s="136" t="s">
        <v>156</v>
      </c>
      <c r="C56" s="124"/>
      <c r="D56" s="135" t="s">
        <v>52</v>
      </c>
      <c r="E56" s="135"/>
      <c r="F56" s="76" t="s">
        <v>21</v>
      </c>
      <c r="I56" s="146"/>
      <c r="J56" s="138"/>
    </row>
    <row r="57" spans="2:10" ht="33" customHeight="1" x14ac:dyDescent="0.3">
      <c r="B57" s="136" t="s">
        <v>155</v>
      </c>
      <c r="C57" s="124"/>
      <c r="D57" s="135" t="s">
        <v>52</v>
      </c>
      <c r="E57" s="135"/>
      <c r="F57" s="76" t="s">
        <v>21</v>
      </c>
      <c r="I57" s="146"/>
      <c r="J57" s="138"/>
    </row>
    <row r="58" spans="2:10" ht="40.950000000000003" customHeight="1" x14ac:dyDescent="0.3">
      <c r="B58" s="140" t="s">
        <v>232</v>
      </c>
      <c r="C58" s="120"/>
      <c r="D58" s="135" t="s">
        <v>52</v>
      </c>
      <c r="E58" s="135"/>
      <c r="F58" s="7" t="s">
        <v>17</v>
      </c>
      <c r="I58" s="146"/>
      <c r="J58" s="138"/>
    </row>
    <row r="59" spans="2:10" ht="36.450000000000003" customHeight="1" x14ac:dyDescent="0.3">
      <c r="B59" s="140" t="s">
        <v>53</v>
      </c>
      <c r="C59" s="120"/>
      <c r="D59" s="135" t="s">
        <v>52</v>
      </c>
      <c r="E59" s="135"/>
      <c r="F59" s="7" t="s">
        <v>21</v>
      </c>
      <c r="I59" s="147"/>
      <c r="J59" s="139"/>
    </row>
    <row r="60" spans="2:10" ht="51" customHeight="1" x14ac:dyDescent="0.3">
      <c r="B60" s="140" t="s">
        <v>34</v>
      </c>
      <c r="C60" s="120"/>
      <c r="D60" s="135" t="s">
        <v>165</v>
      </c>
      <c r="E60" s="135"/>
      <c r="F60" s="7" t="s">
        <v>17</v>
      </c>
      <c r="I60" s="115" t="s">
        <v>217</v>
      </c>
      <c r="J60" s="76" t="s">
        <v>10</v>
      </c>
    </row>
    <row r="61" spans="2:10" ht="114.45" customHeight="1" thickBot="1" x14ac:dyDescent="0.35">
      <c r="B61" s="136" t="s">
        <v>159</v>
      </c>
      <c r="C61" s="124"/>
      <c r="D61" s="143" t="s">
        <v>166</v>
      </c>
      <c r="E61" s="144"/>
      <c r="F61" s="29" t="s">
        <v>21</v>
      </c>
      <c r="I61" s="116" t="s">
        <v>160</v>
      </c>
      <c r="J61" s="28" t="s">
        <v>21</v>
      </c>
    </row>
    <row r="62" spans="2:10" ht="15" thickBot="1" x14ac:dyDescent="0.35">
      <c r="B62" s="14"/>
      <c r="C62" s="14"/>
      <c r="D62" s="141" t="s">
        <v>25</v>
      </c>
      <c r="E62" s="142"/>
      <c r="F62" s="32" t="s">
        <v>21</v>
      </c>
      <c r="I62" s="12" t="s">
        <v>25</v>
      </c>
      <c r="J62" s="32" t="s">
        <v>21</v>
      </c>
    </row>
    <row r="65" spans="2:10" x14ac:dyDescent="0.3">
      <c r="B65" t="s">
        <v>35</v>
      </c>
    </row>
    <row r="67" spans="2:10" ht="15" thickBot="1" x14ac:dyDescent="0.35"/>
    <row r="68" spans="2:10" ht="15" thickBot="1" x14ac:dyDescent="0.35">
      <c r="B68" s="24" t="s">
        <v>30</v>
      </c>
      <c r="C68" s="13" t="str">
        <f>J18&amp;F62&amp;J62</f>
        <v>MMM</v>
      </c>
    </row>
    <row r="70" spans="2:10" ht="15" thickBot="1" x14ac:dyDescent="0.35"/>
    <row r="71" spans="2:10" ht="15" thickBot="1" x14ac:dyDescent="0.35">
      <c r="B71" s="24" t="s">
        <v>158</v>
      </c>
      <c r="C71" s="13" t="str">
        <f>VLOOKUP(C68,List!$E$4:$F$13,2,FALSE)</f>
        <v>M</v>
      </c>
    </row>
    <row r="75" spans="2:10" x14ac:dyDescent="0.3">
      <c r="B75" s="126" t="s">
        <v>233</v>
      </c>
      <c r="C75" s="126"/>
    </row>
    <row r="77" spans="2:10" ht="15" thickBot="1" x14ac:dyDescent="0.35"/>
    <row r="78" spans="2:10" ht="33" customHeight="1" thickBot="1" x14ac:dyDescent="0.35">
      <c r="B78" s="9" t="s">
        <v>32</v>
      </c>
      <c r="C78" s="73" t="s">
        <v>36</v>
      </c>
      <c r="D78" s="119" t="s">
        <v>192</v>
      </c>
      <c r="E78" s="119"/>
      <c r="F78" s="119"/>
      <c r="G78" s="119"/>
      <c r="H78" s="119"/>
      <c r="I78" s="75" t="s">
        <v>33</v>
      </c>
      <c r="J78" s="10" t="s">
        <v>39</v>
      </c>
    </row>
    <row r="79" spans="2:10" ht="103.2" customHeight="1" x14ac:dyDescent="0.3">
      <c r="B79" s="113" t="s">
        <v>205</v>
      </c>
      <c r="C79" s="105" t="s">
        <v>196</v>
      </c>
      <c r="D79" s="120" t="s">
        <v>239</v>
      </c>
      <c r="E79" s="120"/>
      <c r="F79" s="120"/>
      <c r="G79" s="120"/>
      <c r="H79" s="120"/>
      <c r="I79" s="1" t="s">
        <v>241</v>
      </c>
      <c r="J79" s="27" t="str">
        <f>VLOOKUP(I79,List!$B$16:$E$18,4,FALSE)</f>
        <v>H</v>
      </c>
    </row>
    <row r="80" spans="2:10" ht="138" customHeight="1" x14ac:dyDescent="0.3">
      <c r="B80" s="102" t="s">
        <v>197</v>
      </c>
      <c r="C80" s="72" t="s">
        <v>161</v>
      </c>
      <c r="D80" s="120" t="s">
        <v>240</v>
      </c>
      <c r="E80" s="120"/>
      <c r="F80" s="120"/>
      <c r="G80" s="120"/>
      <c r="H80" s="120"/>
      <c r="I80" s="106" t="s">
        <v>242</v>
      </c>
      <c r="J80" s="29" t="str">
        <f>VLOOKUP(I80,List!$B$16:$E$18,4,FALSE)</f>
        <v>L</v>
      </c>
    </row>
    <row r="81" spans="2:10" ht="156.6" customHeight="1" x14ac:dyDescent="0.3">
      <c r="B81" s="71" t="s">
        <v>218</v>
      </c>
      <c r="C81" s="72" t="s">
        <v>199</v>
      </c>
      <c r="D81" s="120" t="s">
        <v>243</v>
      </c>
      <c r="E81" s="120"/>
      <c r="F81" s="120"/>
      <c r="G81" s="120"/>
      <c r="H81" s="120"/>
      <c r="I81" s="1" t="s">
        <v>242</v>
      </c>
      <c r="J81" s="29" t="str">
        <f>VLOOKUP(I81,List!$B$16:$E$18,4,FALSE)</f>
        <v>L</v>
      </c>
    </row>
    <row r="82" spans="2:10" ht="153.44999999999999" customHeight="1" x14ac:dyDescent="0.3">
      <c r="B82" s="102" t="s">
        <v>204</v>
      </c>
      <c r="C82" s="103" t="s">
        <v>198</v>
      </c>
      <c r="D82" s="120" t="s">
        <v>219</v>
      </c>
      <c r="E82" s="120"/>
      <c r="F82" s="120"/>
      <c r="G82" s="120"/>
      <c r="H82" s="120"/>
      <c r="I82" s="106" t="s">
        <v>241</v>
      </c>
      <c r="J82" s="29" t="str">
        <f>VLOOKUP(I82,List!$B$16:$E$18,4,FALSE)</f>
        <v>H</v>
      </c>
    </row>
    <row r="83" spans="2:10" ht="144.6" customHeight="1" x14ac:dyDescent="0.3">
      <c r="B83" s="113" t="s">
        <v>224</v>
      </c>
      <c r="C83" s="118" t="s">
        <v>225</v>
      </c>
      <c r="D83" s="122" t="s">
        <v>251</v>
      </c>
      <c r="E83" s="123"/>
      <c r="F83" s="123"/>
      <c r="G83" s="123"/>
      <c r="H83" s="124"/>
      <c r="I83" s="82" t="s">
        <v>242</v>
      </c>
      <c r="J83" s="29" t="str">
        <f>VLOOKUP(I83,List!$B$16:$E$18,4,FALSE)</f>
        <v>L</v>
      </c>
    </row>
    <row r="84" spans="2:10" ht="250.8" customHeight="1" x14ac:dyDescent="0.3">
      <c r="B84" s="84" t="s">
        <v>200</v>
      </c>
      <c r="C84" s="83" t="s">
        <v>244</v>
      </c>
      <c r="D84" s="121" t="s">
        <v>254</v>
      </c>
      <c r="E84" s="121"/>
      <c r="F84" s="121"/>
      <c r="G84" s="121"/>
      <c r="H84" s="121"/>
      <c r="I84" s="82" t="s">
        <v>242</v>
      </c>
      <c r="J84" s="29" t="str">
        <f>VLOOKUP(I84,List!$B$16:$E$18,4,FALSE)</f>
        <v>L</v>
      </c>
    </row>
    <row r="85" spans="2:10" ht="166.8" customHeight="1" x14ac:dyDescent="0.3">
      <c r="B85" s="84" t="s">
        <v>201</v>
      </c>
      <c r="C85" s="83" t="s">
        <v>245</v>
      </c>
      <c r="D85" s="121" t="s">
        <v>252</v>
      </c>
      <c r="E85" s="121"/>
      <c r="F85" s="121"/>
      <c r="G85" s="121"/>
      <c r="H85" s="121"/>
      <c r="I85" s="82" t="s">
        <v>242</v>
      </c>
      <c r="J85" s="27" t="str">
        <f>VLOOKUP(I85,List!$B$16:$E$18,4,FALSE)</f>
        <v>L</v>
      </c>
    </row>
    <row r="86" spans="2:10" ht="291" customHeight="1" x14ac:dyDescent="0.3">
      <c r="B86" s="84" t="s">
        <v>195</v>
      </c>
      <c r="C86" s="104" t="s">
        <v>246</v>
      </c>
      <c r="D86" s="127" t="s">
        <v>253</v>
      </c>
      <c r="E86" s="128"/>
      <c r="F86" s="128"/>
      <c r="G86" s="128"/>
      <c r="H86" s="129"/>
      <c r="I86" s="106" t="s">
        <v>42</v>
      </c>
      <c r="J86" s="29" t="str">
        <f>VLOOKUP(I86,List!$B$16:$E$18,4,FALSE)</f>
        <v>M</v>
      </c>
    </row>
    <row r="87" spans="2:10" ht="95.55" customHeight="1" x14ac:dyDescent="0.3">
      <c r="B87" s="39" t="s">
        <v>37</v>
      </c>
      <c r="C87" s="72" t="s">
        <v>162</v>
      </c>
      <c r="D87" s="120" t="s">
        <v>220</v>
      </c>
      <c r="E87" s="120"/>
      <c r="F87" s="120"/>
      <c r="G87" s="120"/>
      <c r="H87" s="120"/>
      <c r="I87" s="1" t="s">
        <v>242</v>
      </c>
      <c r="J87" s="27" t="str">
        <f>VLOOKUP(I87,List!$B$16:$E$18,4,FALSE)</f>
        <v>L</v>
      </c>
    </row>
    <row r="88" spans="2:10" ht="89.55" customHeight="1" x14ac:dyDescent="0.3">
      <c r="B88" s="39" t="s">
        <v>40</v>
      </c>
      <c r="C88" s="72" t="s">
        <v>163</v>
      </c>
      <c r="D88" s="120" t="s">
        <v>247</v>
      </c>
      <c r="E88" s="120"/>
      <c r="F88" s="120"/>
      <c r="G88" s="120"/>
      <c r="H88" s="120"/>
      <c r="I88" s="1" t="s">
        <v>242</v>
      </c>
      <c r="J88" s="27" t="str">
        <f>VLOOKUP(I88,List!$B$16:$E$18,4,FALSE)</f>
        <v>L</v>
      </c>
    </row>
    <row r="89" spans="2:10" ht="82.05" customHeight="1" thickBot="1" x14ac:dyDescent="0.35">
      <c r="B89" s="40" t="s">
        <v>38</v>
      </c>
      <c r="C89" s="77" t="s">
        <v>164</v>
      </c>
      <c r="D89" s="125" t="s">
        <v>179</v>
      </c>
      <c r="E89" s="125"/>
      <c r="F89" s="125"/>
      <c r="G89" s="125"/>
      <c r="H89" s="125"/>
      <c r="I89" s="81" t="s">
        <v>242</v>
      </c>
      <c r="J89" s="28" t="str">
        <f>VLOOKUP(I89,List!$B$16:$E$18,4,FALSE)</f>
        <v>L</v>
      </c>
    </row>
    <row r="91" spans="2:10" x14ac:dyDescent="0.3">
      <c r="B91" s="67" t="s">
        <v>136</v>
      </c>
    </row>
    <row r="93" spans="2:10" ht="15" thickBot="1" x14ac:dyDescent="0.35"/>
    <row r="94" spans="2:10" ht="29.4" thickBot="1" x14ac:dyDescent="0.35">
      <c r="B94" s="25" t="s">
        <v>41</v>
      </c>
      <c r="C94" s="32" t="s">
        <v>21</v>
      </c>
    </row>
    <row r="97" spans="2:3" x14ac:dyDescent="0.3">
      <c r="B97" s="126" t="s">
        <v>49</v>
      </c>
      <c r="C97" s="126"/>
    </row>
    <row r="98" spans="2:3" ht="15" thickBot="1" x14ac:dyDescent="0.35"/>
    <row r="99" spans="2:3" ht="15" thickBot="1" x14ac:dyDescent="0.35">
      <c r="B99" s="80" t="s">
        <v>43</v>
      </c>
      <c r="C99" s="13" t="str">
        <f>VLOOKUP(C71&amp;C94,List!$D$20:$E$28,2,FALSE)</f>
        <v>Moderate</v>
      </c>
    </row>
    <row r="102" spans="2:3" x14ac:dyDescent="0.3">
      <c r="B102" s="126" t="s">
        <v>44</v>
      </c>
      <c r="C102" s="126"/>
    </row>
    <row r="104" spans="2:3" ht="15" thickBot="1" x14ac:dyDescent="0.35"/>
    <row r="105" spans="2:3" ht="15" thickBot="1" x14ac:dyDescent="0.35">
      <c r="B105" s="25" t="s">
        <v>44</v>
      </c>
      <c r="C105" s="13" t="str">
        <f>VLOOKUP(C99,List!$B$31:$D$33,3,FALSE)</f>
        <v>Class 2</v>
      </c>
    </row>
  </sheetData>
  <mergeCells count="34">
    <mergeCell ref="J55:J59"/>
    <mergeCell ref="B60:C60"/>
    <mergeCell ref="D60:E60"/>
    <mergeCell ref="D62:E62"/>
    <mergeCell ref="B75:C75"/>
    <mergeCell ref="B57:C57"/>
    <mergeCell ref="D61:E61"/>
    <mergeCell ref="B61:C61"/>
    <mergeCell ref="D59:E59"/>
    <mergeCell ref="B59:C59"/>
    <mergeCell ref="I55:I59"/>
    <mergeCell ref="B58:C58"/>
    <mergeCell ref="D58:E58"/>
    <mergeCell ref="B54:C54"/>
    <mergeCell ref="D54:E54"/>
    <mergeCell ref="B55:C55"/>
    <mergeCell ref="D55:E55"/>
    <mergeCell ref="D57:E57"/>
    <mergeCell ref="B56:C56"/>
    <mergeCell ref="D56:E56"/>
    <mergeCell ref="D85:H85"/>
    <mergeCell ref="D87:H87"/>
    <mergeCell ref="D89:H89"/>
    <mergeCell ref="D88:H88"/>
    <mergeCell ref="B102:C102"/>
    <mergeCell ref="B97:C97"/>
    <mergeCell ref="D86:H86"/>
    <mergeCell ref="D78:H78"/>
    <mergeCell ref="D80:H80"/>
    <mergeCell ref="D81:H81"/>
    <mergeCell ref="D84:H84"/>
    <mergeCell ref="D82:H82"/>
    <mergeCell ref="D79:H79"/>
    <mergeCell ref="D83:H83"/>
  </mergeCells>
  <pageMargins left="0.7" right="0.7" top="0.75" bottom="0.75" header="0.3" footer="0.3"/>
  <pageSetup paperSize="9" orientation="portrait" horizontalDpi="300" verticalDpi="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BE594EA6-BA50-4952-AEEA-5F6FAA8281FE}">
          <x14:formula1>
            <xm:f>List!$B$16:$B$18</xm:f>
          </x14:formula1>
          <xm:sqref>I79:I89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C340E-F4A4-4C53-90C9-FADF508AFC25}">
  <dimension ref="B3:J33"/>
  <sheetViews>
    <sheetView workbookViewId="0">
      <selection activeCell="F23" sqref="F23"/>
    </sheetView>
  </sheetViews>
  <sheetFormatPr defaultRowHeight="14.4" x14ac:dyDescent="0.3"/>
  <cols>
    <col min="2" max="2" width="10.44140625" customWidth="1"/>
    <col min="5" max="5" width="11.44140625" customWidth="1"/>
    <col min="6" max="6" width="18.109375" customWidth="1"/>
  </cols>
  <sheetData>
    <row r="3" spans="2:10" x14ac:dyDescent="0.3">
      <c r="B3" s="148" t="s">
        <v>26</v>
      </c>
      <c r="C3" s="149"/>
      <c r="D3" s="150"/>
      <c r="E3" s="5"/>
      <c r="F3" s="17" t="s">
        <v>27</v>
      </c>
      <c r="H3" s="41" t="s">
        <v>57</v>
      </c>
      <c r="I3" s="42" t="s">
        <v>64</v>
      </c>
      <c r="J3" s="41" t="s">
        <v>72</v>
      </c>
    </row>
    <row r="4" spans="2:10" x14ac:dyDescent="0.3">
      <c r="B4" s="1" t="s">
        <v>17</v>
      </c>
      <c r="C4" s="1" t="s">
        <v>17</v>
      </c>
      <c r="D4" s="1" t="s">
        <v>17</v>
      </c>
      <c r="E4" s="22" t="str">
        <f>B4&amp;C4&amp;D4</f>
        <v>LLL</v>
      </c>
      <c r="F4" s="18" t="s">
        <v>17</v>
      </c>
      <c r="H4" s="42" t="s">
        <v>58</v>
      </c>
      <c r="I4" s="42" t="s">
        <v>65</v>
      </c>
      <c r="J4" s="42" t="s">
        <v>73</v>
      </c>
    </row>
    <row r="5" spans="2:10" x14ac:dyDescent="0.3">
      <c r="B5" s="19" t="s">
        <v>21</v>
      </c>
      <c r="C5" s="1" t="s">
        <v>21</v>
      </c>
      <c r="D5" s="1" t="s">
        <v>17</v>
      </c>
      <c r="E5" s="22" t="str">
        <f t="shared" ref="E5:E13" si="0">B5&amp;C5&amp;D5</f>
        <v>MML</v>
      </c>
      <c r="F5" s="18" t="s">
        <v>17</v>
      </c>
      <c r="H5" s="42" t="s">
        <v>59</v>
      </c>
      <c r="I5" s="42" t="s">
        <v>66</v>
      </c>
      <c r="J5" s="42" t="s">
        <v>74</v>
      </c>
    </row>
    <row r="6" spans="2:10" x14ac:dyDescent="0.3">
      <c r="B6" s="19" t="s">
        <v>21</v>
      </c>
      <c r="C6" s="1" t="s">
        <v>17</v>
      </c>
      <c r="D6" s="1" t="s">
        <v>17</v>
      </c>
      <c r="E6" s="22" t="str">
        <f t="shared" si="0"/>
        <v>MLL</v>
      </c>
      <c r="F6" s="18" t="s">
        <v>17</v>
      </c>
      <c r="H6" s="42" t="s">
        <v>55</v>
      </c>
      <c r="I6" s="41" t="s">
        <v>67</v>
      </c>
      <c r="J6" s="41" t="s">
        <v>75</v>
      </c>
    </row>
    <row r="7" spans="2:10" x14ac:dyDescent="0.3">
      <c r="B7" s="1" t="s">
        <v>10</v>
      </c>
      <c r="C7" s="1" t="s">
        <v>17</v>
      </c>
      <c r="D7" s="1" t="s">
        <v>17</v>
      </c>
      <c r="E7" s="22" t="str">
        <f t="shared" si="0"/>
        <v>HLL</v>
      </c>
      <c r="F7" s="18" t="s">
        <v>17</v>
      </c>
      <c r="H7" s="42" t="s">
        <v>60</v>
      </c>
      <c r="I7" s="41" t="s">
        <v>68</v>
      </c>
      <c r="J7" s="41" t="s">
        <v>76</v>
      </c>
    </row>
    <row r="8" spans="2:10" x14ac:dyDescent="0.3">
      <c r="B8" s="1" t="s">
        <v>21</v>
      </c>
      <c r="C8" s="1" t="s">
        <v>21</v>
      </c>
      <c r="D8" s="1" t="s">
        <v>21</v>
      </c>
      <c r="E8" s="22" t="str">
        <f t="shared" si="0"/>
        <v>MMM</v>
      </c>
      <c r="F8" s="20" t="s">
        <v>21</v>
      </c>
      <c r="H8" s="42" t="s">
        <v>56</v>
      </c>
      <c r="I8" s="42" t="s">
        <v>69</v>
      </c>
      <c r="J8" s="42" t="s">
        <v>77</v>
      </c>
    </row>
    <row r="9" spans="2:10" x14ac:dyDescent="0.3">
      <c r="B9" s="1" t="s">
        <v>10</v>
      </c>
      <c r="C9" s="1" t="s">
        <v>21</v>
      </c>
      <c r="D9" s="1" t="s">
        <v>17</v>
      </c>
      <c r="E9" s="22" t="str">
        <f t="shared" si="0"/>
        <v>HML</v>
      </c>
      <c r="F9" s="20" t="s">
        <v>21</v>
      </c>
      <c r="H9" s="42" t="s">
        <v>61</v>
      </c>
      <c r="I9" s="42" t="s">
        <v>70</v>
      </c>
      <c r="J9" s="41" t="s">
        <v>78</v>
      </c>
    </row>
    <row r="10" spans="2:10" x14ac:dyDescent="0.3">
      <c r="B10" s="1" t="s">
        <v>10</v>
      </c>
      <c r="C10" s="1" t="s">
        <v>10</v>
      </c>
      <c r="D10" s="1" t="s">
        <v>17</v>
      </c>
      <c r="E10" s="22" t="str">
        <f t="shared" si="0"/>
        <v>HHL</v>
      </c>
      <c r="F10" s="20" t="s">
        <v>21</v>
      </c>
      <c r="H10" s="42" t="s">
        <v>62</v>
      </c>
      <c r="I10" s="42" t="s">
        <v>54</v>
      </c>
      <c r="J10" s="41" t="s">
        <v>79</v>
      </c>
    </row>
    <row r="11" spans="2:10" x14ac:dyDescent="0.3">
      <c r="B11" s="1" t="s">
        <v>10</v>
      </c>
      <c r="C11" s="1" t="s">
        <v>21</v>
      </c>
      <c r="D11" s="1" t="s">
        <v>21</v>
      </c>
      <c r="E11" s="22" t="str">
        <f t="shared" si="0"/>
        <v>HMM</v>
      </c>
      <c r="F11" s="21" t="s">
        <v>10</v>
      </c>
      <c r="H11" s="42" t="s">
        <v>63</v>
      </c>
      <c r="I11" s="42" t="s">
        <v>71</v>
      </c>
      <c r="J11" s="41" t="s">
        <v>80</v>
      </c>
    </row>
    <row r="12" spans="2:10" x14ac:dyDescent="0.3">
      <c r="B12" s="1" t="s">
        <v>10</v>
      </c>
      <c r="C12" s="1" t="s">
        <v>10</v>
      </c>
      <c r="D12" s="1" t="s">
        <v>21</v>
      </c>
      <c r="E12" s="22" t="str">
        <f t="shared" si="0"/>
        <v>HHM</v>
      </c>
      <c r="F12" s="21" t="s">
        <v>10</v>
      </c>
    </row>
    <row r="13" spans="2:10" x14ac:dyDescent="0.3">
      <c r="B13" s="1" t="s">
        <v>10</v>
      </c>
      <c r="C13" s="1" t="s">
        <v>10</v>
      </c>
      <c r="D13" s="1" t="s">
        <v>10</v>
      </c>
      <c r="E13" s="22" t="str">
        <f t="shared" si="0"/>
        <v>HHH</v>
      </c>
      <c r="F13" s="21" t="s">
        <v>10</v>
      </c>
    </row>
    <row r="16" spans="2:10" x14ac:dyDescent="0.3">
      <c r="B16" s="30" t="s">
        <v>241</v>
      </c>
      <c r="C16" s="4"/>
      <c r="E16" s="21" t="s">
        <v>10</v>
      </c>
    </row>
    <row r="17" spans="2:5" x14ac:dyDescent="0.3">
      <c r="B17" s="31" t="s">
        <v>42</v>
      </c>
      <c r="C17" s="4"/>
      <c r="E17" s="20" t="s">
        <v>21</v>
      </c>
    </row>
    <row r="18" spans="2:5" x14ac:dyDescent="0.3">
      <c r="B18" t="s">
        <v>242</v>
      </c>
      <c r="E18" s="18" t="s">
        <v>17</v>
      </c>
    </row>
    <row r="20" spans="2:5" x14ac:dyDescent="0.3">
      <c r="B20" s="30" t="s">
        <v>10</v>
      </c>
      <c r="C20" s="30" t="s">
        <v>10</v>
      </c>
      <c r="D20" s="22" t="str">
        <f>B20&amp;C20</f>
        <v>HH</v>
      </c>
      <c r="E20" s="21" t="s">
        <v>29</v>
      </c>
    </row>
    <row r="21" spans="2:5" x14ac:dyDescent="0.3">
      <c r="B21" s="30" t="s">
        <v>10</v>
      </c>
      <c r="C21" s="30" t="s">
        <v>21</v>
      </c>
      <c r="D21" s="22" t="str">
        <f t="shared" ref="D21:D28" si="1">B21&amp;C21</f>
        <v>HM</v>
      </c>
      <c r="E21" s="21" t="s">
        <v>29</v>
      </c>
    </row>
    <row r="22" spans="2:5" x14ac:dyDescent="0.3">
      <c r="B22" s="30" t="s">
        <v>21</v>
      </c>
      <c r="C22" s="30" t="s">
        <v>10</v>
      </c>
      <c r="D22" s="22" t="str">
        <f t="shared" si="1"/>
        <v>MH</v>
      </c>
      <c r="E22" s="21" t="s">
        <v>29</v>
      </c>
    </row>
    <row r="23" spans="2:5" x14ac:dyDescent="0.3">
      <c r="B23" s="30" t="s">
        <v>21</v>
      </c>
      <c r="C23" s="30" t="s">
        <v>21</v>
      </c>
      <c r="D23" s="22" t="str">
        <f t="shared" si="1"/>
        <v>MM</v>
      </c>
      <c r="E23" s="20" t="s">
        <v>31</v>
      </c>
    </row>
    <row r="24" spans="2:5" x14ac:dyDescent="0.3">
      <c r="B24" s="30" t="s">
        <v>10</v>
      </c>
      <c r="C24" s="30" t="s">
        <v>17</v>
      </c>
      <c r="D24" s="22" t="str">
        <f t="shared" si="1"/>
        <v>HL</v>
      </c>
      <c r="E24" s="20" t="s">
        <v>31</v>
      </c>
    </row>
    <row r="25" spans="2:5" x14ac:dyDescent="0.3">
      <c r="B25" s="30" t="s">
        <v>17</v>
      </c>
      <c r="C25" s="30" t="s">
        <v>10</v>
      </c>
      <c r="D25" s="22" t="str">
        <f t="shared" si="1"/>
        <v>LH</v>
      </c>
      <c r="E25" s="20" t="s">
        <v>31</v>
      </c>
    </row>
    <row r="26" spans="2:5" x14ac:dyDescent="0.3">
      <c r="B26" s="30" t="s">
        <v>17</v>
      </c>
      <c r="C26" s="30" t="s">
        <v>17</v>
      </c>
      <c r="D26" s="22" t="str">
        <f t="shared" si="1"/>
        <v>LL</v>
      </c>
      <c r="E26" s="18" t="s">
        <v>28</v>
      </c>
    </row>
    <row r="27" spans="2:5" x14ac:dyDescent="0.3">
      <c r="B27" s="30" t="s">
        <v>21</v>
      </c>
      <c r="C27" s="30" t="s">
        <v>17</v>
      </c>
      <c r="D27" s="22" t="str">
        <f t="shared" si="1"/>
        <v>ML</v>
      </c>
      <c r="E27" s="18" t="s">
        <v>28</v>
      </c>
    </row>
    <row r="28" spans="2:5" x14ac:dyDescent="0.3">
      <c r="B28" s="30" t="s">
        <v>17</v>
      </c>
      <c r="C28" s="30" t="s">
        <v>21</v>
      </c>
      <c r="D28" s="22" t="str">
        <f t="shared" si="1"/>
        <v>LM</v>
      </c>
      <c r="E28" s="18" t="s">
        <v>28</v>
      </c>
    </row>
    <row r="31" spans="2:5" x14ac:dyDescent="0.3">
      <c r="B31" s="30" t="s">
        <v>28</v>
      </c>
      <c r="D31" t="s">
        <v>45</v>
      </c>
    </row>
    <row r="32" spans="2:5" x14ac:dyDescent="0.3">
      <c r="B32" s="30" t="s">
        <v>31</v>
      </c>
      <c r="D32" t="s">
        <v>46</v>
      </c>
    </row>
    <row r="33" spans="2:4" x14ac:dyDescent="0.3">
      <c r="B33" s="30" t="s">
        <v>29</v>
      </c>
      <c r="D33" t="s">
        <v>47</v>
      </c>
    </row>
  </sheetData>
  <mergeCells count="1">
    <mergeCell ref="B3:D3"/>
  </mergeCells>
  <pageMargins left="0.7" right="0.7" top="0.75" bottom="0.75" header="0.3" footer="0.3"/>
  <pageSetup paperSize="9"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4F5FD-E34B-4EB1-A5B0-4E12D4A59E11}">
  <dimension ref="B11:AL124"/>
  <sheetViews>
    <sheetView topLeftCell="A23" zoomScale="115" zoomScaleNormal="115" workbookViewId="0">
      <selection activeCell="B28" sqref="B28:I30"/>
    </sheetView>
  </sheetViews>
  <sheetFormatPr defaultRowHeight="14.4" x14ac:dyDescent="0.3"/>
  <cols>
    <col min="2" max="2" width="20.77734375" customWidth="1"/>
    <col min="3" max="3" width="20.33203125" customWidth="1"/>
    <col min="4" max="10" width="14" customWidth="1"/>
    <col min="11" max="11" width="15.6640625" customWidth="1"/>
    <col min="12" max="15" width="14" customWidth="1"/>
    <col min="18" max="18" width="12.44140625" customWidth="1"/>
    <col min="21" max="21" width="15.21875" customWidth="1"/>
    <col min="23" max="23" width="54.6640625" customWidth="1"/>
  </cols>
  <sheetData>
    <row r="11" spans="2:21" x14ac:dyDescent="0.3">
      <c r="B11" s="68"/>
      <c r="C11" s="68"/>
      <c r="D11" s="68"/>
      <c r="E11" s="68"/>
      <c r="F11" s="68"/>
      <c r="G11" s="68"/>
      <c r="H11" s="68"/>
      <c r="I11" s="68"/>
      <c r="J11" s="68"/>
      <c r="K11" s="68"/>
      <c r="L11" s="68"/>
      <c r="M11" s="68"/>
      <c r="N11" s="114"/>
    </row>
    <row r="12" spans="2:21" x14ac:dyDescent="0.3">
      <c r="B12" s="45" t="s">
        <v>174</v>
      </c>
      <c r="L12" s="68"/>
      <c r="M12" s="68"/>
      <c r="N12" s="114"/>
    </row>
    <row r="13" spans="2:21" x14ac:dyDescent="0.3">
      <c r="B13" s="45"/>
      <c r="M13" s="68"/>
      <c r="N13" s="114"/>
    </row>
    <row r="14" spans="2:21" ht="37.950000000000003" customHeight="1" x14ac:dyDescent="0.3">
      <c r="B14" s="88" t="s">
        <v>175</v>
      </c>
      <c r="C14" s="88" t="s">
        <v>176</v>
      </c>
      <c r="D14" s="158" t="s">
        <v>192</v>
      </c>
      <c r="E14" s="158"/>
      <c r="F14" s="158"/>
      <c r="G14" s="158"/>
      <c r="H14" s="158"/>
      <c r="I14" s="158"/>
      <c r="J14" s="158"/>
      <c r="K14" s="89" t="s">
        <v>180</v>
      </c>
      <c r="L14" s="151" t="s">
        <v>177</v>
      </c>
      <c r="M14" s="152"/>
      <c r="N14" s="152"/>
      <c r="O14" s="152"/>
      <c r="P14" s="152"/>
      <c r="Q14" s="152"/>
      <c r="R14" s="152"/>
      <c r="S14" s="152"/>
      <c r="T14" s="153"/>
      <c r="U14" s="89" t="s">
        <v>181</v>
      </c>
    </row>
    <row r="15" spans="2:21" ht="220.2" customHeight="1" x14ac:dyDescent="0.3">
      <c r="B15" s="160" t="s">
        <v>178</v>
      </c>
      <c r="C15" s="51" t="str">
        <f>'Risk assessment'!B79</f>
        <v>Operational failure - tanker (partial - catastrophic)</v>
      </c>
      <c r="D15" s="159" t="str">
        <f>'Risk assessment'!D79:H79</f>
        <v>Filling of the import sludge tank is done with operational staff present
Tanker is operator controlled and there is a shut off valve
Total loss of containment not credible due to operational presence during filling of import sludge tank (partial loss of containment would be more likely to occur)</v>
      </c>
      <c r="E15" s="159"/>
      <c r="F15" s="159"/>
      <c r="G15" s="159"/>
      <c r="H15" s="159"/>
      <c r="I15" s="159"/>
      <c r="J15" s="159"/>
      <c r="K15" s="86" t="s">
        <v>21</v>
      </c>
      <c r="L15" s="122" t="s">
        <v>248</v>
      </c>
      <c r="M15" s="156"/>
      <c r="N15" s="156"/>
      <c r="O15" s="156"/>
      <c r="P15" s="156"/>
      <c r="Q15" s="156"/>
      <c r="R15" s="156"/>
      <c r="S15" s="156"/>
      <c r="T15" s="157"/>
      <c r="U15" s="87" t="s">
        <v>17</v>
      </c>
    </row>
    <row r="16" spans="2:21" ht="248.4" customHeight="1" x14ac:dyDescent="0.3">
      <c r="B16" s="160"/>
      <c r="C16" s="51" t="str">
        <f>'Risk assessment'!B80</f>
        <v>Operational failure - tank (partial)</v>
      </c>
      <c r="D16" s="159" t="str">
        <f>'Risk assessment'!D80:H80</f>
        <v>Overfilling of unscreened import tank - Tank has an overfill control in place (valve controlled via level in tank) and filling of tank is done with operational presence.
Overfilling of screened import tank - Tank does not have an overfill control in place but site is manned during operation within the import sludge area so any overfilling should be noticed and volume would be minimal.
Total loss of containment is unlikely (partial loss of containment would be more likely to occur)</v>
      </c>
      <c r="E16" s="159"/>
      <c r="F16" s="159"/>
      <c r="G16" s="159"/>
      <c r="H16" s="159"/>
      <c r="I16" s="159"/>
      <c r="J16" s="159"/>
      <c r="K16" s="108" t="s">
        <v>17</v>
      </c>
      <c r="L16" s="127" t="s">
        <v>249</v>
      </c>
      <c r="M16" s="154"/>
      <c r="N16" s="154"/>
      <c r="O16" s="154"/>
      <c r="P16" s="154"/>
      <c r="Q16" s="154"/>
      <c r="R16" s="154"/>
      <c r="S16" s="154"/>
      <c r="T16" s="155"/>
      <c r="U16" s="87" t="s">
        <v>17</v>
      </c>
    </row>
    <row r="17" spans="2:38" ht="169.8" customHeight="1" x14ac:dyDescent="0.3">
      <c r="B17" s="160"/>
      <c r="C17" s="51" t="str">
        <f>'Risk assessment'!B81</f>
        <v>Structural failure - tanker and tanker connections (catastrophic)</v>
      </c>
      <c r="D17" s="159" t="str">
        <f>'Risk assessment'!D81:H81</f>
        <v xml:space="preserve">Filling of the import sludge tank is done with operational staff present
For the tanker to lose its full inventory, the pipe connections near the bottom of the tank must fail/break off, causing a rupture/hole in the tank. There are no credible scenarios that could result in this happening.
</v>
      </c>
      <c r="E17" s="159"/>
      <c r="F17" s="159"/>
      <c r="G17" s="159"/>
      <c r="H17" s="159"/>
      <c r="I17" s="159"/>
      <c r="J17" s="159"/>
      <c r="K17" s="108" t="s">
        <v>17</v>
      </c>
      <c r="L17" s="122" t="s">
        <v>237</v>
      </c>
      <c r="M17" s="156"/>
      <c r="N17" s="156"/>
      <c r="O17" s="156"/>
      <c r="P17" s="156"/>
      <c r="Q17" s="156"/>
      <c r="R17" s="156"/>
      <c r="S17" s="156"/>
      <c r="T17" s="157"/>
      <c r="U17" s="87" t="s">
        <v>17</v>
      </c>
      <c r="AI17" s="45"/>
      <c r="AJ17" s="45"/>
      <c r="AK17" s="45"/>
      <c r="AL17" s="45"/>
    </row>
    <row r="18" spans="2:38" ht="192.6" customHeight="1" x14ac:dyDescent="0.3">
      <c r="B18" s="160"/>
      <c r="C18" s="51" t="str">
        <f>'Risk assessment'!B82</f>
        <v>Structural failure - tanker and tanker connections (partial)</v>
      </c>
      <c r="D18" s="159" t="str">
        <f>'Risk assessment'!D82:H82</f>
        <v>Filling of the import sludge tank is done with operational staff present
DCWW operational staff would stop filling if a significant tanker or hose/connection/valve leak is found. In case of a leak, the loss of containment would be contained in the hardstanding area.
Total loss of containment is unlikely (partial loss of containment would be more likely to occur and has in the past - hose leak)</v>
      </c>
      <c r="E18" s="159"/>
      <c r="F18" s="159"/>
      <c r="G18" s="159"/>
      <c r="H18" s="159"/>
      <c r="I18" s="159"/>
      <c r="J18" s="159"/>
      <c r="K18" s="108" t="s">
        <v>17</v>
      </c>
      <c r="L18" s="127" t="s">
        <v>238</v>
      </c>
      <c r="M18" s="154"/>
      <c r="N18" s="154"/>
      <c r="O18" s="154"/>
      <c r="P18" s="154"/>
      <c r="Q18" s="154"/>
      <c r="R18" s="154"/>
      <c r="S18" s="154"/>
      <c r="T18" s="155"/>
      <c r="U18" s="87" t="s">
        <v>17</v>
      </c>
      <c r="AI18" s="45"/>
      <c r="AJ18" s="45"/>
      <c r="AK18" s="45"/>
      <c r="AL18" s="45"/>
    </row>
    <row r="19" spans="2:38" ht="237" customHeight="1" x14ac:dyDescent="0.3">
      <c r="B19" s="160"/>
      <c r="C19" s="51" t="str">
        <f>'Risk assessment'!B83</f>
        <v>Structural failure - tank (Catastrophic)</v>
      </c>
      <c r="D19" s="159" t="str">
        <f>'Risk assessment'!D83:H83</f>
        <v>Tanks are primarily located below ground, any catastrophic loss of containment will be underground, unless the inventory is displaced which is extremely unlikely. The sludge liquid will most likely percolate into the permeable soil at a slow rate over a long period.
There are no credible scenarios that could lead to a catastrophic failure of the underground tank (partial loss of containment would be more likely to occur but still very unlikely).</v>
      </c>
      <c r="E19" s="159"/>
      <c r="F19" s="159"/>
      <c r="G19" s="159"/>
      <c r="H19" s="159"/>
      <c r="I19" s="159"/>
      <c r="J19" s="159"/>
      <c r="K19" s="108" t="s">
        <v>17</v>
      </c>
      <c r="L19" s="127" t="s">
        <v>250</v>
      </c>
      <c r="M19" s="128"/>
      <c r="N19" s="128"/>
      <c r="O19" s="128"/>
      <c r="P19" s="128"/>
      <c r="Q19" s="128"/>
      <c r="R19" s="128"/>
      <c r="S19" s="128"/>
      <c r="T19" s="129"/>
      <c r="U19" s="87" t="s">
        <v>17</v>
      </c>
      <c r="AI19" s="45"/>
      <c r="AJ19" s="45"/>
      <c r="AK19" s="45"/>
      <c r="AL19" s="45"/>
    </row>
    <row r="20" spans="2:38" ht="304.2" customHeight="1" x14ac:dyDescent="0.3">
      <c r="B20" s="160"/>
      <c r="C20" s="51" t="str">
        <f>'Risk assessment'!B84</f>
        <v>Structural failure - tank (partial)</v>
      </c>
      <c r="D20" s="159" t="str">
        <f>'Risk assessment'!D84:H84</f>
        <v>The tank is located below ground so any loss of containment will be contained underground. The cause will most likely be due to hydrogen sulphide attack due to septic sludge, which is more likely to lead to deterioration near the upper third of the tank. This could eventually lead to spalling, deterioration of reinforcement and subsequent cracking over a long period of time. The sludge liquid could percolate into the permeable soil at a slow rate over a long period (4 x 10-5 m/s) in such a scenario.
Due to operational presence on site and in the import area, large drops in levels in the tank would be noticed. Currently, there is no level sensor alarm within the tank. 
During refurbishment works of pipework, operational staff inspected the concrete tank and it was in a good condition with no significant cracks or signs of deterioration of the internal concrete surface. This suggested that hydrogen sulphide attack is not an issue inside the tanks. 
There are no credible scenarios that could lead to a catastrophic failure of the underground tank (partial loss of containment would be more likely to occur but still highly unlikely with appropriate inspection and maintenance regimes in place).</v>
      </c>
      <c r="E20" s="159"/>
      <c r="F20" s="159"/>
      <c r="G20" s="159"/>
      <c r="H20" s="159"/>
      <c r="I20" s="159"/>
      <c r="J20" s="159"/>
      <c r="K20" s="108" t="s">
        <v>17</v>
      </c>
      <c r="L20" s="127" t="s">
        <v>255</v>
      </c>
      <c r="M20" s="128"/>
      <c r="N20" s="128"/>
      <c r="O20" s="128"/>
      <c r="P20" s="128"/>
      <c r="Q20" s="128"/>
      <c r="R20" s="128"/>
      <c r="S20" s="128"/>
      <c r="T20" s="129"/>
      <c r="U20" s="87" t="s">
        <v>17</v>
      </c>
    </row>
    <row r="21" spans="2:38" ht="191.4" customHeight="1" x14ac:dyDescent="0.3">
      <c r="B21" s="160"/>
      <c r="C21" s="51" t="str">
        <f>'Risk assessment'!B85</f>
        <v>Structural failure - pipework  (catastrophic)</v>
      </c>
      <c r="D21" s="159" t="str">
        <f>'Risk assessment'!D85:H85</f>
        <v>In the extremely unlikely event where the above ground pipework (rising main to the screen or the return pipework) fails, a proportion of the import tank volume could be lost if the valves are not closed by operational staff or tanks are not drained down to limit loss of containment.
Pumps to the screening area would be shut down immediately by operational staff if the pipes were to fail as the import area is manned during operation.
There are no credible scenarios that could lead to a catastrophic failure of the pipework (partial loss of containment would be more likely to occur but still very unlikely).</v>
      </c>
      <c r="E21" s="159"/>
      <c r="F21" s="159"/>
      <c r="G21" s="159"/>
      <c r="H21" s="159"/>
      <c r="I21" s="159"/>
      <c r="J21" s="159"/>
      <c r="K21" s="108" t="s">
        <v>17</v>
      </c>
      <c r="L21" s="122" t="s">
        <v>256</v>
      </c>
      <c r="M21" s="156"/>
      <c r="N21" s="156"/>
      <c r="O21" s="156"/>
      <c r="P21" s="156"/>
      <c r="Q21" s="156"/>
      <c r="R21" s="156"/>
      <c r="S21" s="156"/>
      <c r="T21" s="157"/>
      <c r="U21" s="87" t="s">
        <v>17</v>
      </c>
    </row>
    <row r="22" spans="2:38" ht="353.4" customHeight="1" x14ac:dyDescent="0.3">
      <c r="B22" s="160"/>
      <c r="C22" s="51" t="str">
        <f>'Risk assessment'!B86</f>
        <v>Structural failure - pipework (partial)</v>
      </c>
      <c r="D22" s="159" t="str">
        <f>'Risk assessment'!D86:H86</f>
        <v>Majority of pipework and connections are located below ground - within the ground or within the chambers below ground. There is some above ground pipework for the screening process (rising main and return pipework). 
If loss of containment occurs underground, sludge will percolate into the soil at a slow rate over a long period. If there are significant leaks, localised wet areas may be present above ground.
If loss of containment occurs above ground through leaks or overflow in screening area, a small proprotion of sludge may also percolate into the soil via the block paving at a slow rate over a long period. 
Due to operational presence in the import area, significant leaks (above or below) ground would be noticed and loss of containment would be mitigated through operational measures (inhibit pumps, closing valves). 
The above ground pipework was replaced in 2015 and there have been no known leaks from new stainless steel pipework.
Total loss of containment is therefore not deemed to be a credible scenario. Partial loss of containment is possible but still highly unlikely when considering larger volumes.</v>
      </c>
      <c r="E22" s="159"/>
      <c r="F22" s="159"/>
      <c r="G22" s="159"/>
      <c r="H22" s="159"/>
      <c r="I22" s="159"/>
      <c r="J22" s="159"/>
      <c r="K22" s="108" t="s">
        <v>17</v>
      </c>
      <c r="L22" s="122" t="s">
        <v>257</v>
      </c>
      <c r="M22" s="156"/>
      <c r="N22" s="156"/>
      <c r="O22" s="156"/>
      <c r="P22" s="156"/>
      <c r="Q22" s="156"/>
      <c r="R22" s="156"/>
      <c r="S22" s="156"/>
      <c r="T22" s="157"/>
      <c r="U22" s="87" t="s">
        <v>17</v>
      </c>
    </row>
    <row r="23" spans="2:38" ht="96" customHeight="1" x14ac:dyDescent="0.3">
      <c r="B23" s="160"/>
      <c r="C23" s="51" t="str">
        <f>'Risk assessment'!B87</f>
        <v>Vehicular impact</v>
      </c>
      <c r="D23" s="159" t="str">
        <f>'Risk assessment'!D87:H87</f>
        <v xml:space="preserve">No known vehicle impacts - but no barrier/protection
Vehicles unlikely to damage underground tanks or displace any liquid within them. 
Total loss of containment is therefore not deemed to be a credible scenario. </v>
      </c>
      <c r="E23" s="159"/>
      <c r="F23" s="159"/>
      <c r="G23" s="159"/>
      <c r="H23" s="159"/>
      <c r="I23" s="159"/>
      <c r="J23" s="159"/>
      <c r="K23" s="108" t="s">
        <v>17</v>
      </c>
      <c r="L23" s="127" t="s">
        <v>234</v>
      </c>
      <c r="M23" s="128"/>
      <c r="N23" s="128"/>
      <c r="O23" s="128"/>
      <c r="P23" s="128"/>
      <c r="Q23" s="128"/>
      <c r="R23" s="128"/>
      <c r="S23" s="128"/>
      <c r="T23" s="129"/>
      <c r="U23" s="90" t="s">
        <v>17</v>
      </c>
    </row>
    <row r="24" spans="2:38" ht="112.05" customHeight="1" x14ac:dyDescent="0.3">
      <c r="B24" s="160"/>
      <c r="C24" s="51" t="str">
        <f>'Risk assessment'!B88</f>
        <v>Vandalism</v>
      </c>
      <c r="D24" s="159" t="str">
        <f>'Risk assessment'!D88:H88</f>
        <v>No known vandalism to tanks - CCTV cameras on site. Thefts in the past based on comments from operators but no damage has been caused to any of the assets on site.
If vandalism damage were to occur, total loss of containment would not be possible. Partial loss of containment could occur if slight damage was done.</v>
      </c>
      <c r="E24" s="159"/>
      <c r="F24" s="159"/>
      <c r="G24" s="159"/>
      <c r="H24" s="159"/>
      <c r="I24" s="159"/>
      <c r="J24" s="159"/>
      <c r="K24" s="108" t="s">
        <v>17</v>
      </c>
      <c r="L24" s="122" t="s">
        <v>222</v>
      </c>
      <c r="M24" s="123"/>
      <c r="N24" s="123"/>
      <c r="O24" s="123"/>
      <c r="P24" s="123"/>
      <c r="Q24" s="123"/>
      <c r="R24" s="123"/>
      <c r="S24" s="123"/>
      <c r="T24" s="124"/>
      <c r="U24" s="90" t="s">
        <v>17</v>
      </c>
    </row>
    <row r="25" spans="2:38" ht="85.5" customHeight="1" x14ac:dyDescent="0.3">
      <c r="B25" s="160"/>
      <c r="C25" s="51" t="str">
        <f>'Risk assessment'!B89</f>
        <v>Flooding</v>
      </c>
      <c r="D25" s="159" t="str">
        <f>'Risk assessment'!D89:H89</f>
        <v>No flooding has been reported/recorded by the operators
Even if flooding occurred, some of the underground tank contents could be displaced and contaminate the flood water, but tanks will not be damaged and full volume of sludge will not be lost.</v>
      </c>
      <c r="E25" s="159"/>
      <c r="F25" s="159"/>
      <c r="G25" s="159"/>
      <c r="H25" s="159"/>
      <c r="I25" s="159"/>
      <c r="J25" s="159"/>
      <c r="K25" s="108" t="s">
        <v>17</v>
      </c>
      <c r="L25" s="122" t="s">
        <v>221</v>
      </c>
      <c r="M25" s="123"/>
      <c r="N25" s="123"/>
      <c r="O25" s="123"/>
      <c r="P25" s="123"/>
      <c r="Q25" s="123"/>
      <c r="R25" s="123"/>
      <c r="S25" s="123"/>
      <c r="T25" s="124"/>
      <c r="U25" s="90" t="s">
        <v>17</v>
      </c>
    </row>
    <row r="26" spans="2:38" x14ac:dyDescent="0.3">
      <c r="B26" s="45"/>
      <c r="L26" s="78"/>
      <c r="M26" s="78"/>
      <c r="N26" s="114"/>
    </row>
    <row r="27" spans="2:38" x14ac:dyDescent="0.3">
      <c r="L27" s="68"/>
      <c r="M27" s="68"/>
      <c r="N27" s="114"/>
    </row>
    <row r="28" spans="2:38" x14ac:dyDescent="0.3">
      <c r="B28" s="161" t="s">
        <v>226</v>
      </c>
      <c r="C28" s="161"/>
      <c r="D28" s="161"/>
      <c r="E28" s="161"/>
      <c r="F28" s="161"/>
      <c r="G28" s="161"/>
      <c r="H28" s="161"/>
      <c r="I28" s="161"/>
      <c r="L28" s="68"/>
      <c r="M28" s="68"/>
      <c r="N28" s="114"/>
    </row>
    <row r="29" spans="2:38" x14ac:dyDescent="0.3">
      <c r="B29" s="161"/>
      <c r="C29" s="161"/>
      <c r="D29" s="161"/>
      <c r="E29" s="161"/>
      <c r="F29" s="161"/>
      <c r="G29" s="161"/>
      <c r="H29" s="161"/>
      <c r="I29" s="161"/>
      <c r="L29" s="68"/>
      <c r="M29" s="68"/>
      <c r="N29" s="114"/>
    </row>
    <row r="30" spans="2:38" ht="80.400000000000006" customHeight="1" x14ac:dyDescent="0.3">
      <c r="B30" s="161"/>
      <c r="C30" s="161"/>
      <c r="D30" s="161"/>
      <c r="E30" s="161"/>
      <c r="F30" s="161"/>
      <c r="G30" s="161"/>
      <c r="H30" s="161"/>
      <c r="I30" s="161"/>
      <c r="L30" s="68"/>
      <c r="M30" s="68"/>
      <c r="N30" s="114"/>
    </row>
    <row r="31" spans="2:38" x14ac:dyDescent="0.3">
      <c r="B31" s="68"/>
      <c r="C31" s="68"/>
      <c r="D31" s="68"/>
      <c r="E31" s="68"/>
      <c r="F31" s="68"/>
      <c r="G31" s="68"/>
      <c r="H31" s="68"/>
      <c r="I31" s="68"/>
      <c r="J31" s="68"/>
      <c r="K31" s="68"/>
      <c r="L31" s="68"/>
      <c r="M31" s="68"/>
      <c r="N31" s="114"/>
    </row>
    <row r="32" spans="2:38" ht="14.4" customHeight="1" x14ac:dyDescent="0.3">
      <c r="B32" s="114"/>
      <c r="C32" s="114"/>
      <c r="D32" s="114"/>
      <c r="E32" s="114"/>
      <c r="F32" s="114"/>
      <c r="G32" s="114"/>
      <c r="H32" s="114"/>
      <c r="I32" s="114"/>
      <c r="J32" s="114"/>
      <c r="K32" s="114"/>
      <c r="L32" s="78"/>
      <c r="M32" s="78"/>
      <c r="N32" s="114"/>
    </row>
    <row r="33" spans="2:20" x14ac:dyDescent="0.3">
      <c r="B33" s="114"/>
      <c r="C33" s="114"/>
      <c r="D33" s="114"/>
      <c r="E33" s="114"/>
      <c r="F33" s="114"/>
      <c r="G33" s="114"/>
      <c r="H33" s="114"/>
      <c r="I33" s="114"/>
      <c r="J33" s="114"/>
      <c r="K33" s="114"/>
      <c r="L33" s="78"/>
      <c r="M33" s="78"/>
      <c r="N33" s="114"/>
    </row>
    <row r="34" spans="2:20" x14ac:dyDescent="0.3">
      <c r="B34" s="114"/>
      <c r="C34" s="114"/>
      <c r="D34" s="114"/>
      <c r="E34" s="114"/>
      <c r="F34" s="114"/>
      <c r="G34" s="114"/>
      <c r="H34" s="114"/>
      <c r="I34" s="114"/>
      <c r="J34" s="114"/>
      <c r="K34" s="114"/>
      <c r="L34" s="68"/>
      <c r="M34" s="68"/>
      <c r="N34" s="114"/>
      <c r="O34" s="68"/>
      <c r="P34" s="68"/>
      <c r="Q34" s="68"/>
      <c r="R34" s="68"/>
      <c r="S34" s="68"/>
      <c r="T34" s="68"/>
    </row>
    <row r="35" spans="2:20" x14ac:dyDescent="0.3">
      <c r="B35" s="114"/>
      <c r="C35" s="114"/>
      <c r="D35" s="114"/>
      <c r="E35" s="114"/>
      <c r="F35" s="114"/>
      <c r="G35" s="114"/>
      <c r="H35" s="114"/>
      <c r="I35" s="114"/>
      <c r="J35" s="114"/>
      <c r="K35" s="114"/>
      <c r="L35" s="68"/>
      <c r="M35" s="68"/>
      <c r="N35" s="114"/>
      <c r="O35" s="68"/>
      <c r="P35" s="68"/>
      <c r="Q35" s="68"/>
      <c r="R35" s="68"/>
      <c r="S35" s="68"/>
      <c r="T35" s="68"/>
    </row>
    <row r="36" spans="2:20" x14ac:dyDescent="0.3">
      <c r="B36" s="68"/>
      <c r="C36" s="68"/>
      <c r="D36" s="68"/>
      <c r="E36" s="68"/>
      <c r="F36" s="68"/>
      <c r="G36" s="68"/>
      <c r="H36" s="68"/>
      <c r="I36" s="68"/>
      <c r="J36" s="68"/>
      <c r="K36" s="68"/>
      <c r="L36" s="68"/>
      <c r="M36" s="68"/>
      <c r="N36" s="114"/>
      <c r="O36" s="68"/>
      <c r="P36" s="68"/>
      <c r="Q36" s="68"/>
      <c r="R36" s="68"/>
      <c r="S36" s="68"/>
      <c r="T36" s="68"/>
    </row>
    <row r="37" spans="2:20" x14ac:dyDescent="0.3">
      <c r="B37" s="68"/>
      <c r="C37" s="68"/>
      <c r="D37" s="68"/>
      <c r="E37" s="68"/>
      <c r="F37" s="68"/>
      <c r="G37" s="68"/>
      <c r="H37" s="68"/>
      <c r="I37" s="68"/>
      <c r="J37" s="68"/>
      <c r="K37" s="68"/>
      <c r="L37" s="68"/>
      <c r="M37" s="68"/>
      <c r="N37" s="114"/>
      <c r="O37" s="68"/>
      <c r="P37" s="68"/>
      <c r="Q37" s="68"/>
      <c r="R37" s="68"/>
      <c r="S37" s="68"/>
      <c r="T37" s="68"/>
    </row>
    <row r="38" spans="2:20" x14ac:dyDescent="0.3">
      <c r="B38" s="69"/>
      <c r="C38" s="69"/>
      <c r="D38" s="69"/>
      <c r="E38" s="69"/>
      <c r="F38" s="69"/>
      <c r="G38" s="69"/>
      <c r="H38" s="69"/>
      <c r="I38" s="69"/>
      <c r="J38" s="69"/>
      <c r="K38" s="69"/>
      <c r="L38" s="69"/>
      <c r="M38" s="69"/>
      <c r="N38" s="114"/>
      <c r="O38" s="68"/>
      <c r="P38" s="68"/>
      <c r="Q38" s="68"/>
      <c r="R38" s="68"/>
      <c r="S38" s="68"/>
      <c r="T38" s="68"/>
    </row>
    <row r="39" spans="2:20" x14ac:dyDescent="0.3">
      <c r="B39" s="69"/>
      <c r="C39" s="69"/>
      <c r="D39" s="69"/>
      <c r="E39" s="69"/>
      <c r="F39" s="69"/>
      <c r="G39" s="69"/>
      <c r="H39" s="69"/>
      <c r="I39" s="69"/>
      <c r="J39" s="69"/>
      <c r="K39" s="69"/>
      <c r="L39" s="69"/>
      <c r="M39" s="69"/>
      <c r="N39" s="114"/>
    </row>
    <row r="40" spans="2:20" x14ac:dyDescent="0.3">
      <c r="B40" s="69"/>
      <c r="C40" s="69"/>
      <c r="D40" s="69"/>
      <c r="E40" s="69"/>
      <c r="F40" s="69"/>
      <c r="G40" s="69"/>
      <c r="H40" s="69"/>
      <c r="I40" s="69"/>
      <c r="J40" s="69"/>
      <c r="K40" s="69"/>
      <c r="L40" s="69"/>
      <c r="M40" s="69"/>
      <c r="N40" s="114"/>
    </row>
    <row r="41" spans="2:20" x14ac:dyDescent="0.3">
      <c r="B41" s="69"/>
      <c r="C41" s="69"/>
      <c r="D41" s="69"/>
      <c r="E41" s="69"/>
      <c r="F41" s="69"/>
      <c r="G41" s="69"/>
      <c r="H41" s="69"/>
      <c r="I41" s="69"/>
      <c r="J41" s="69"/>
      <c r="K41" s="69"/>
      <c r="L41" s="69"/>
      <c r="M41" s="69"/>
      <c r="N41" s="114"/>
    </row>
    <row r="42" spans="2:20" x14ac:dyDescent="0.3">
      <c r="B42" s="69"/>
      <c r="C42" s="69"/>
      <c r="D42" s="69"/>
      <c r="E42" s="69"/>
      <c r="F42" s="69"/>
      <c r="G42" s="69"/>
      <c r="H42" s="69"/>
      <c r="I42" s="69"/>
      <c r="J42" s="69"/>
      <c r="K42" s="69"/>
      <c r="L42" s="69"/>
      <c r="M42" s="69"/>
      <c r="N42" s="114"/>
    </row>
    <row r="43" spans="2:20" x14ac:dyDescent="0.3">
      <c r="B43" s="69"/>
      <c r="C43" s="69"/>
      <c r="D43" s="69"/>
      <c r="E43" s="69"/>
      <c r="F43" s="69"/>
      <c r="G43" s="69"/>
      <c r="H43" s="69"/>
      <c r="I43" s="69"/>
      <c r="J43" s="69"/>
      <c r="K43" s="69"/>
      <c r="L43" s="69"/>
      <c r="M43" s="69"/>
      <c r="N43" s="114"/>
    </row>
    <row r="44" spans="2:20" x14ac:dyDescent="0.3">
      <c r="B44" s="69"/>
      <c r="C44" s="69"/>
      <c r="D44" s="69"/>
      <c r="E44" s="69"/>
      <c r="F44" s="69"/>
      <c r="G44" s="69"/>
      <c r="H44" s="69"/>
      <c r="I44" s="69"/>
      <c r="J44" s="69"/>
      <c r="K44" s="69"/>
      <c r="L44" s="69"/>
      <c r="M44" s="69"/>
      <c r="N44" s="114"/>
    </row>
    <row r="45" spans="2:20" x14ac:dyDescent="0.3">
      <c r="B45" s="69"/>
      <c r="C45" s="69"/>
      <c r="D45" s="69"/>
      <c r="E45" s="69"/>
      <c r="F45" s="69"/>
      <c r="G45" s="69"/>
      <c r="H45" s="69"/>
      <c r="I45" s="69"/>
      <c r="J45" s="69"/>
      <c r="K45" s="69"/>
      <c r="L45" s="69"/>
      <c r="M45" s="69"/>
      <c r="N45" s="114"/>
    </row>
    <row r="46" spans="2:20" x14ac:dyDescent="0.3">
      <c r="B46" s="69"/>
      <c r="C46" s="69"/>
      <c r="D46" s="69"/>
      <c r="E46" s="69"/>
      <c r="F46" s="69"/>
      <c r="G46" s="69"/>
      <c r="H46" s="69"/>
      <c r="I46" s="69"/>
      <c r="J46" s="69"/>
      <c r="K46" s="69"/>
      <c r="L46" s="69"/>
      <c r="M46" s="69"/>
      <c r="N46" s="114"/>
    </row>
    <row r="47" spans="2:20" x14ac:dyDescent="0.3">
      <c r="B47" s="69"/>
      <c r="C47" s="69"/>
      <c r="D47" s="69"/>
      <c r="E47" s="69"/>
      <c r="F47" s="69"/>
      <c r="G47" s="69"/>
      <c r="H47" s="69"/>
      <c r="I47" s="69"/>
      <c r="J47" s="69"/>
      <c r="K47" s="69"/>
      <c r="L47" s="69"/>
      <c r="M47" s="69"/>
      <c r="N47" s="114"/>
    </row>
    <row r="48" spans="2:20" x14ac:dyDescent="0.3">
      <c r="B48" s="69"/>
      <c r="C48" s="69"/>
      <c r="D48" s="69"/>
      <c r="E48" s="69"/>
      <c r="F48" s="69"/>
      <c r="G48" s="69"/>
      <c r="H48" s="69"/>
      <c r="I48" s="69"/>
      <c r="J48" s="69"/>
      <c r="K48" s="69"/>
      <c r="L48" s="69"/>
      <c r="M48" s="69"/>
      <c r="N48" s="114"/>
    </row>
    <row r="49" spans="2:15" x14ac:dyDescent="0.3">
      <c r="B49" s="69"/>
      <c r="C49" s="69"/>
      <c r="D49" s="69"/>
      <c r="E49" s="69"/>
      <c r="F49" s="69"/>
      <c r="G49" s="69"/>
      <c r="H49" s="69"/>
      <c r="I49" s="69"/>
      <c r="J49" s="69"/>
      <c r="K49" s="69"/>
      <c r="L49" s="69"/>
      <c r="M49" s="69"/>
      <c r="N49" s="114"/>
    </row>
    <row r="50" spans="2:15" x14ac:dyDescent="0.3">
      <c r="B50" s="69"/>
      <c r="C50" s="69"/>
      <c r="D50" s="69"/>
      <c r="E50" s="69"/>
      <c r="F50" s="69"/>
      <c r="G50" s="69"/>
      <c r="H50" s="69"/>
      <c r="I50" s="69"/>
      <c r="J50" s="69"/>
      <c r="K50" s="69"/>
      <c r="L50" s="69"/>
      <c r="M50" s="69"/>
      <c r="N50" s="114"/>
    </row>
    <row r="51" spans="2:15" x14ac:dyDescent="0.3">
      <c r="B51" s="69"/>
      <c r="C51" s="69"/>
      <c r="D51" s="69"/>
      <c r="E51" s="69"/>
      <c r="F51" s="69"/>
      <c r="G51" s="69"/>
      <c r="H51" s="69"/>
      <c r="I51" s="69"/>
      <c r="J51" s="69"/>
      <c r="K51" s="69"/>
      <c r="L51" s="69"/>
      <c r="M51" s="69"/>
      <c r="N51" s="114"/>
    </row>
    <row r="52" spans="2:15" x14ac:dyDescent="0.3">
      <c r="B52" s="69"/>
      <c r="C52" s="69"/>
      <c r="D52" s="69"/>
      <c r="E52" s="69"/>
      <c r="F52" s="69"/>
      <c r="G52" s="69"/>
      <c r="H52" s="69"/>
      <c r="I52" s="69"/>
      <c r="J52" s="69"/>
      <c r="K52" s="69"/>
      <c r="L52" s="69"/>
      <c r="M52" s="69"/>
      <c r="N52" s="114"/>
    </row>
    <row r="53" spans="2:15" x14ac:dyDescent="0.3">
      <c r="B53" s="69"/>
      <c r="C53" s="69"/>
      <c r="D53" s="69"/>
      <c r="E53" s="69"/>
      <c r="F53" s="69"/>
      <c r="G53" s="69"/>
      <c r="H53" s="69"/>
      <c r="I53" s="69"/>
      <c r="J53" s="69"/>
      <c r="K53" s="69"/>
      <c r="L53" s="69"/>
      <c r="M53" s="69"/>
      <c r="N53" s="114"/>
    </row>
    <row r="54" spans="2:15" x14ac:dyDescent="0.3">
      <c r="B54" s="69"/>
      <c r="C54" s="69"/>
      <c r="D54" s="69"/>
      <c r="E54" s="69"/>
      <c r="F54" s="69"/>
      <c r="G54" s="69"/>
      <c r="H54" s="69"/>
      <c r="I54" s="69"/>
      <c r="J54" s="69"/>
      <c r="K54" s="69"/>
      <c r="L54" s="69"/>
      <c r="M54" s="69"/>
      <c r="N54" s="114"/>
    </row>
    <row r="55" spans="2:15" x14ac:dyDescent="0.3">
      <c r="B55" s="69"/>
      <c r="C55" s="69"/>
      <c r="D55" s="69"/>
      <c r="E55" s="69"/>
      <c r="F55" s="69"/>
      <c r="G55" s="69"/>
      <c r="H55" s="69"/>
      <c r="I55" s="69"/>
      <c r="J55" s="69"/>
      <c r="K55" s="69"/>
      <c r="L55" s="69"/>
      <c r="M55" s="69"/>
      <c r="N55" s="114"/>
    </row>
    <row r="56" spans="2:15" x14ac:dyDescent="0.3">
      <c r="B56" s="69"/>
      <c r="C56" s="69"/>
      <c r="D56" s="69"/>
      <c r="E56" s="69"/>
      <c r="F56" s="69"/>
      <c r="G56" s="69"/>
      <c r="H56" s="69"/>
      <c r="I56" s="69"/>
      <c r="J56" s="69"/>
      <c r="K56" s="69"/>
      <c r="L56" s="69"/>
      <c r="M56" s="69"/>
      <c r="N56" s="114"/>
    </row>
    <row r="57" spans="2:15" x14ac:dyDescent="0.3">
      <c r="B57" s="69"/>
      <c r="C57" s="69"/>
      <c r="D57" s="69"/>
      <c r="E57" s="69"/>
      <c r="F57" s="69"/>
      <c r="G57" s="69"/>
      <c r="H57" s="69"/>
      <c r="I57" s="69"/>
      <c r="J57" s="69"/>
      <c r="K57" s="69"/>
      <c r="L57" s="69"/>
      <c r="M57" s="69"/>
      <c r="N57" s="114"/>
    </row>
    <row r="58" spans="2:15" x14ac:dyDescent="0.3">
      <c r="B58" s="69"/>
      <c r="C58" s="69"/>
      <c r="D58" s="69"/>
      <c r="E58" s="69"/>
      <c r="F58" s="69"/>
      <c r="G58" s="69"/>
      <c r="H58" s="69"/>
      <c r="I58" s="69"/>
      <c r="J58" s="69"/>
      <c r="K58" s="69"/>
      <c r="L58" s="69"/>
      <c r="M58" s="69"/>
      <c r="N58" s="114"/>
    </row>
    <row r="59" spans="2:15" x14ac:dyDescent="0.3">
      <c r="B59" s="64"/>
      <c r="C59" s="64"/>
      <c r="D59" s="64"/>
      <c r="E59" s="64"/>
      <c r="F59" s="64"/>
      <c r="G59" s="64"/>
      <c r="H59" s="64"/>
      <c r="I59" s="64"/>
      <c r="J59" s="64"/>
      <c r="K59" s="64"/>
    </row>
    <row r="60" spans="2:15" x14ac:dyDescent="0.3">
      <c r="B60" s="64"/>
      <c r="C60" s="64"/>
      <c r="D60" s="64"/>
      <c r="E60" s="64"/>
      <c r="F60" s="64"/>
      <c r="G60" s="64"/>
      <c r="H60" s="64"/>
      <c r="I60" s="64"/>
      <c r="J60" s="64"/>
      <c r="K60" s="64"/>
    </row>
    <row r="61" spans="2:15" x14ac:dyDescent="0.3">
      <c r="B61" s="64"/>
      <c r="C61" s="64"/>
      <c r="D61" s="64"/>
      <c r="E61" s="64"/>
      <c r="F61" s="64"/>
      <c r="G61" s="64"/>
      <c r="H61" s="64"/>
      <c r="I61" s="64"/>
      <c r="J61" s="64"/>
      <c r="K61" s="64"/>
    </row>
    <row r="62" spans="2:15" x14ac:dyDescent="0.3">
      <c r="B62" s="64"/>
      <c r="C62" s="64"/>
      <c r="D62" s="64"/>
      <c r="E62" s="64"/>
      <c r="F62" s="64"/>
      <c r="G62" s="64"/>
      <c r="H62" s="64"/>
      <c r="I62" s="64"/>
      <c r="J62" s="64"/>
      <c r="K62" s="64"/>
      <c r="M62" s="60"/>
      <c r="N62" s="60"/>
      <c r="O62" s="60"/>
    </row>
    <row r="63" spans="2:15" x14ac:dyDescent="0.3">
      <c r="B63" s="64"/>
      <c r="C63" s="64"/>
      <c r="D63" s="64"/>
      <c r="E63" s="64"/>
      <c r="F63" s="64"/>
      <c r="G63" s="64"/>
      <c r="H63" s="64"/>
      <c r="I63" s="64"/>
      <c r="J63" s="64"/>
      <c r="K63" s="64"/>
    </row>
    <row r="64" spans="2:15" x14ac:dyDescent="0.3">
      <c r="B64" s="64"/>
      <c r="C64" s="64"/>
      <c r="D64" s="64"/>
      <c r="E64" s="64"/>
      <c r="F64" s="64"/>
      <c r="G64" s="64"/>
      <c r="H64" s="64"/>
      <c r="I64" s="64"/>
      <c r="J64" s="64"/>
      <c r="K64" s="64"/>
    </row>
    <row r="65" spans="2:2" x14ac:dyDescent="0.3">
      <c r="B65" s="62"/>
    </row>
    <row r="66" spans="2:2" x14ac:dyDescent="0.3">
      <c r="B66" s="61"/>
    </row>
    <row r="67" spans="2:2" x14ac:dyDescent="0.3">
      <c r="B67" s="62"/>
    </row>
    <row r="124" spans="2:2" x14ac:dyDescent="0.3">
      <c r="B124" s="45"/>
    </row>
  </sheetData>
  <mergeCells count="26">
    <mergeCell ref="B15:B25"/>
    <mergeCell ref="B28:I30"/>
    <mergeCell ref="L24:T24"/>
    <mergeCell ref="L25:T25"/>
    <mergeCell ref="D21:J21"/>
    <mergeCell ref="D23:J23"/>
    <mergeCell ref="D24:J24"/>
    <mergeCell ref="D25:J25"/>
    <mergeCell ref="D18:J18"/>
    <mergeCell ref="L18:T18"/>
    <mergeCell ref="D22:J22"/>
    <mergeCell ref="L22:T22"/>
    <mergeCell ref="D14:J14"/>
    <mergeCell ref="D15:J15"/>
    <mergeCell ref="D16:J16"/>
    <mergeCell ref="D17:J17"/>
    <mergeCell ref="D20:J20"/>
    <mergeCell ref="D19:J19"/>
    <mergeCell ref="L14:T14"/>
    <mergeCell ref="L16:T16"/>
    <mergeCell ref="L20:T20"/>
    <mergeCell ref="L21:T21"/>
    <mergeCell ref="L23:T23"/>
    <mergeCell ref="L15:T15"/>
    <mergeCell ref="L17:T17"/>
    <mergeCell ref="L19:T19"/>
  </mergeCells>
  <pageMargins left="0.7" right="0.7" top="0.75" bottom="0.75" header="0.3" footer="0.3"/>
  <pageSetup paperSize="9" orientation="portrait" horizontalDpi="30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B7AA3-5688-468C-8AB7-5A028BA8B770}">
  <dimension ref="B12:S54"/>
  <sheetViews>
    <sheetView zoomScale="70" zoomScaleNormal="70" workbookViewId="0">
      <selection activeCell="I32" sqref="I32"/>
    </sheetView>
  </sheetViews>
  <sheetFormatPr defaultRowHeight="14.4" x14ac:dyDescent="0.3"/>
  <cols>
    <col min="2" max="2" width="19.5546875" customWidth="1"/>
    <col min="3" max="13" width="17.6640625" customWidth="1"/>
  </cols>
  <sheetData>
    <row r="12" spans="2:13" x14ac:dyDescent="0.3">
      <c r="B12" s="45" t="s">
        <v>137</v>
      </c>
      <c r="C12" s="96"/>
      <c r="D12" s="96"/>
      <c r="E12" s="96"/>
      <c r="F12" s="96"/>
      <c r="G12" s="96"/>
      <c r="H12" s="96"/>
      <c r="I12" s="96"/>
      <c r="J12" s="96"/>
      <c r="K12" s="96"/>
      <c r="L12" s="96"/>
      <c r="M12" s="96"/>
    </row>
    <row r="13" spans="2:13" x14ac:dyDescent="0.3">
      <c r="B13" s="96"/>
      <c r="C13" s="96"/>
      <c r="D13" s="96"/>
      <c r="E13" s="96"/>
      <c r="F13" s="96"/>
      <c r="G13" s="96"/>
      <c r="H13" s="96"/>
      <c r="I13" s="96"/>
      <c r="J13" s="96"/>
      <c r="K13" s="96"/>
      <c r="L13" s="96"/>
      <c r="M13" s="96"/>
    </row>
    <row r="14" spans="2:13" ht="14.55" customHeight="1" x14ac:dyDescent="0.3">
      <c r="B14" s="162" t="s">
        <v>211</v>
      </c>
      <c r="C14" s="162"/>
      <c r="D14" s="162"/>
      <c r="E14" s="162"/>
      <c r="F14" s="162"/>
      <c r="G14" s="162"/>
      <c r="H14" s="162"/>
      <c r="I14" s="162"/>
      <c r="J14" s="162"/>
      <c r="K14" s="96"/>
      <c r="L14" s="96"/>
      <c r="M14" s="96"/>
    </row>
    <row r="15" spans="2:13" ht="14.55" customHeight="1" x14ac:dyDescent="0.3">
      <c r="B15" s="162"/>
      <c r="C15" s="162"/>
      <c r="D15" s="162"/>
      <c r="E15" s="162"/>
      <c r="F15" s="162"/>
      <c r="G15" s="162"/>
      <c r="H15" s="162"/>
      <c r="I15" s="162"/>
      <c r="J15" s="162"/>
      <c r="K15" s="96"/>
      <c r="L15" s="96"/>
      <c r="M15" s="96"/>
    </row>
    <row r="16" spans="2:13" ht="14.55" customHeight="1" x14ac:dyDescent="0.3">
      <c r="B16" s="162"/>
      <c r="C16" s="162"/>
      <c r="D16" s="162"/>
      <c r="E16" s="162"/>
      <c r="F16" s="162"/>
      <c r="G16" s="162"/>
      <c r="H16" s="162"/>
      <c r="I16" s="162"/>
      <c r="J16" s="162"/>
      <c r="K16" s="96"/>
      <c r="L16" s="96"/>
      <c r="M16" s="96"/>
    </row>
    <row r="17" spans="2:13" ht="14.55" customHeight="1" x14ac:dyDescent="0.3">
      <c r="B17" s="162"/>
      <c r="C17" s="162"/>
      <c r="D17" s="162"/>
      <c r="E17" s="162"/>
      <c r="F17" s="162"/>
      <c r="G17" s="162"/>
      <c r="H17" s="162"/>
      <c r="I17" s="162"/>
      <c r="J17" s="162"/>
      <c r="K17" s="96"/>
      <c r="L17" s="96"/>
      <c r="M17" s="96"/>
    </row>
    <row r="18" spans="2:13" ht="14.55" customHeight="1" x14ac:dyDescent="0.3">
      <c r="B18" s="162"/>
      <c r="C18" s="162"/>
      <c r="D18" s="162"/>
      <c r="E18" s="162"/>
      <c r="F18" s="162"/>
      <c r="G18" s="162"/>
      <c r="H18" s="162"/>
      <c r="I18" s="162"/>
      <c r="J18" s="162"/>
      <c r="K18" s="96"/>
      <c r="L18" s="96"/>
      <c r="M18" s="96"/>
    </row>
    <row r="19" spans="2:13" x14ac:dyDescent="0.3">
      <c r="B19" s="162"/>
      <c r="C19" s="162"/>
      <c r="D19" s="162"/>
      <c r="E19" s="162"/>
      <c r="F19" s="162"/>
      <c r="G19" s="162"/>
      <c r="H19" s="162"/>
      <c r="I19" s="162"/>
      <c r="J19" s="162"/>
      <c r="K19" s="96"/>
      <c r="L19" s="96"/>
      <c r="M19" s="96"/>
    </row>
    <row r="20" spans="2:13" x14ac:dyDescent="0.3">
      <c r="B20" s="162"/>
      <c r="C20" s="162"/>
      <c r="D20" s="162"/>
      <c r="E20" s="162"/>
      <c r="F20" s="162"/>
      <c r="G20" s="162"/>
      <c r="H20" s="162"/>
      <c r="I20" s="162"/>
      <c r="J20" s="162"/>
      <c r="K20" s="96"/>
      <c r="L20" s="96"/>
      <c r="M20" s="96"/>
    </row>
    <row r="21" spans="2:13" x14ac:dyDescent="0.3">
      <c r="B21" s="162"/>
      <c r="C21" s="162"/>
      <c r="D21" s="162"/>
      <c r="E21" s="162"/>
      <c r="F21" s="162"/>
      <c r="G21" s="162"/>
      <c r="H21" s="162"/>
      <c r="I21" s="162"/>
      <c r="J21" s="162"/>
      <c r="K21" s="96"/>
      <c r="L21" s="96"/>
      <c r="M21" s="96"/>
    </row>
    <row r="22" spans="2:13" x14ac:dyDescent="0.3">
      <c r="B22" s="96"/>
      <c r="C22" s="96"/>
      <c r="D22" s="96"/>
      <c r="E22" s="96"/>
      <c r="F22" s="96"/>
      <c r="G22" s="96"/>
      <c r="H22" s="96"/>
      <c r="I22" s="96"/>
      <c r="J22" s="96"/>
      <c r="K22" s="96"/>
      <c r="L22" s="96"/>
      <c r="M22" s="96"/>
    </row>
    <row r="23" spans="2:13" x14ac:dyDescent="0.3">
      <c r="B23" s="96"/>
      <c r="C23" s="96"/>
      <c r="D23" s="96"/>
      <c r="E23" s="96"/>
      <c r="F23" s="96"/>
      <c r="G23" s="96"/>
      <c r="H23" s="96"/>
      <c r="I23" s="96"/>
      <c r="J23" s="96"/>
      <c r="K23" s="96"/>
      <c r="L23" s="96"/>
      <c r="M23" s="96"/>
    </row>
    <row r="24" spans="2:13" x14ac:dyDescent="0.3">
      <c r="B24" s="45" t="s">
        <v>210</v>
      </c>
      <c r="C24" s="96"/>
      <c r="D24" s="96"/>
      <c r="E24" s="96"/>
      <c r="F24" s="96"/>
      <c r="M24" s="96"/>
    </row>
    <row r="25" spans="2:13" x14ac:dyDescent="0.3">
      <c r="B25" s="96"/>
      <c r="C25" s="96"/>
      <c r="D25" s="96"/>
      <c r="E25" s="96"/>
      <c r="F25" s="96"/>
      <c r="M25" s="96"/>
    </row>
    <row r="26" spans="2:13" ht="16.2" x14ac:dyDescent="0.3">
      <c r="B26" s="5" t="s">
        <v>214</v>
      </c>
      <c r="C26" s="109">
        <v>30</v>
      </c>
      <c r="D26" s="107" t="s">
        <v>11</v>
      </c>
      <c r="E26" s="96"/>
      <c r="F26" s="96"/>
      <c r="M26" s="96"/>
    </row>
    <row r="27" spans="2:13" x14ac:dyDescent="0.3">
      <c r="B27" s="97"/>
      <c r="C27" s="98"/>
      <c r="D27" s="96"/>
      <c r="E27" s="96"/>
      <c r="F27" s="96"/>
      <c r="M27" s="96"/>
    </row>
    <row r="28" spans="2:13" ht="16.2" x14ac:dyDescent="0.3">
      <c r="B28" s="5" t="s">
        <v>216</v>
      </c>
      <c r="C28" s="110">
        <f>C26*10%</f>
        <v>3</v>
      </c>
      <c r="D28" s="107" t="s">
        <v>11</v>
      </c>
      <c r="E28" s="96"/>
      <c r="F28" s="96"/>
      <c r="M28" s="96"/>
    </row>
    <row r="29" spans="2:13" x14ac:dyDescent="0.3">
      <c r="B29" s="97"/>
      <c r="C29" s="98"/>
      <c r="D29" s="96"/>
      <c r="E29" s="96"/>
      <c r="F29" s="96"/>
      <c r="M29" s="96"/>
    </row>
    <row r="30" spans="2:13" ht="16.2" x14ac:dyDescent="0.3">
      <c r="B30" s="24" t="s">
        <v>215</v>
      </c>
      <c r="C30" s="111">
        <f>MAX(C28)</f>
        <v>3</v>
      </c>
      <c r="D30" s="112" t="s">
        <v>83</v>
      </c>
      <c r="E30" s="96"/>
      <c r="F30" s="96"/>
      <c r="M30" s="96"/>
    </row>
    <row r="31" spans="2:13" ht="14.55" customHeight="1" x14ac:dyDescent="0.3">
      <c r="B31" s="96"/>
      <c r="C31" s="96"/>
      <c r="D31" s="96"/>
      <c r="E31" s="96"/>
      <c r="F31" s="96"/>
      <c r="M31" s="96"/>
    </row>
    <row r="32" spans="2:13" x14ac:dyDescent="0.3">
      <c r="B32" s="45" t="s">
        <v>194</v>
      </c>
    </row>
    <row r="35" spans="2:19" ht="45.45" customHeight="1" x14ac:dyDescent="0.3">
      <c r="B35" s="85" t="s">
        <v>202</v>
      </c>
      <c r="C35" s="85" t="s">
        <v>193</v>
      </c>
      <c r="D35" s="85" t="s">
        <v>173</v>
      </c>
    </row>
    <row r="36" spans="2:19" x14ac:dyDescent="0.3">
      <c r="B36" s="99">
        <f>$C$30</f>
        <v>3</v>
      </c>
      <c r="C36" s="100">
        <v>100</v>
      </c>
      <c r="D36" s="101">
        <f t="shared" ref="D36:D38" si="0">B36/(C36/1000)</f>
        <v>30</v>
      </c>
      <c r="N36" s="78"/>
      <c r="O36" s="78"/>
      <c r="P36" s="78"/>
      <c r="Q36" s="78"/>
      <c r="R36" s="78"/>
      <c r="S36" s="78"/>
    </row>
    <row r="37" spans="2:19" x14ac:dyDescent="0.3">
      <c r="B37" s="99">
        <f t="shared" ref="B37:B54" si="1">$C$30</f>
        <v>3</v>
      </c>
      <c r="C37" s="100">
        <v>150</v>
      </c>
      <c r="D37" s="101">
        <f t="shared" si="0"/>
        <v>20</v>
      </c>
      <c r="N37" s="78"/>
      <c r="O37" s="78"/>
      <c r="P37" s="78"/>
      <c r="Q37" s="78"/>
      <c r="R37" s="78"/>
      <c r="S37" s="78"/>
    </row>
    <row r="38" spans="2:19" x14ac:dyDescent="0.3">
      <c r="B38" s="99">
        <f t="shared" si="1"/>
        <v>3</v>
      </c>
      <c r="C38" s="100">
        <v>200</v>
      </c>
      <c r="D38" s="101">
        <f t="shared" si="0"/>
        <v>15</v>
      </c>
      <c r="N38" s="78"/>
      <c r="O38" s="78"/>
      <c r="P38" s="78"/>
      <c r="Q38" s="78"/>
      <c r="R38" s="78"/>
      <c r="S38" s="78"/>
    </row>
    <row r="39" spans="2:19" x14ac:dyDescent="0.3">
      <c r="B39" s="99">
        <f t="shared" si="1"/>
        <v>3</v>
      </c>
      <c r="C39" s="100">
        <v>250</v>
      </c>
      <c r="D39" s="101">
        <f t="shared" ref="D39:D54" si="2">B39/(C39/1000)</f>
        <v>12</v>
      </c>
      <c r="N39" s="78"/>
      <c r="O39" s="78"/>
      <c r="P39" s="78"/>
      <c r="Q39" s="78"/>
      <c r="R39" s="78"/>
      <c r="S39" s="78"/>
    </row>
    <row r="40" spans="2:19" x14ac:dyDescent="0.3">
      <c r="B40" s="99">
        <f t="shared" si="1"/>
        <v>3</v>
      </c>
      <c r="C40" s="100">
        <v>300</v>
      </c>
      <c r="D40" s="101">
        <f t="shared" si="2"/>
        <v>10</v>
      </c>
      <c r="N40" s="78"/>
      <c r="O40" s="78"/>
      <c r="P40" s="78"/>
      <c r="Q40" s="78"/>
      <c r="R40" s="78"/>
      <c r="S40" s="78"/>
    </row>
    <row r="41" spans="2:19" x14ac:dyDescent="0.3">
      <c r="B41" s="99">
        <f t="shared" si="1"/>
        <v>3</v>
      </c>
      <c r="C41" s="100">
        <v>350</v>
      </c>
      <c r="D41" s="101">
        <f t="shared" si="2"/>
        <v>8.5714285714285712</v>
      </c>
      <c r="N41" s="78"/>
      <c r="O41" s="78"/>
      <c r="P41" s="78"/>
      <c r="Q41" s="78"/>
      <c r="R41" s="78"/>
      <c r="S41" s="78"/>
    </row>
    <row r="42" spans="2:19" x14ac:dyDescent="0.3">
      <c r="B42" s="99">
        <f t="shared" si="1"/>
        <v>3</v>
      </c>
      <c r="C42" s="100">
        <v>400</v>
      </c>
      <c r="D42" s="101">
        <f t="shared" si="2"/>
        <v>7.5</v>
      </c>
      <c r="N42" s="78"/>
      <c r="O42" s="78"/>
      <c r="P42" s="78"/>
      <c r="Q42" s="78"/>
      <c r="R42" s="78"/>
      <c r="S42" s="78"/>
    </row>
    <row r="43" spans="2:19" x14ac:dyDescent="0.3">
      <c r="B43" s="99">
        <f t="shared" si="1"/>
        <v>3</v>
      </c>
      <c r="C43" s="100">
        <v>450</v>
      </c>
      <c r="D43" s="101">
        <f t="shared" si="2"/>
        <v>6.6666666666666661</v>
      </c>
      <c r="N43" s="78"/>
      <c r="O43" s="78"/>
      <c r="P43" s="78"/>
      <c r="Q43" s="78"/>
      <c r="R43" s="78"/>
      <c r="S43" s="78"/>
    </row>
    <row r="44" spans="2:19" x14ac:dyDescent="0.3">
      <c r="B44" s="99">
        <f t="shared" si="1"/>
        <v>3</v>
      </c>
      <c r="C44" s="100">
        <v>500</v>
      </c>
      <c r="D44" s="101">
        <f t="shared" si="2"/>
        <v>6</v>
      </c>
      <c r="N44" s="78"/>
      <c r="O44" s="78"/>
      <c r="P44" s="78"/>
      <c r="Q44" s="78"/>
      <c r="R44" s="78"/>
      <c r="S44" s="78"/>
    </row>
    <row r="45" spans="2:19" x14ac:dyDescent="0.3">
      <c r="B45" s="99">
        <f t="shared" si="1"/>
        <v>3</v>
      </c>
      <c r="C45" s="100">
        <v>550</v>
      </c>
      <c r="D45" s="101">
        <f t="shared" si="2"/>
        <v>5.4545454545454541</v>
      </c>
      <c r="N45" s="78"/>
      <c r="O45" s="78"/>
      <c r="P45" s="78"/>
      <c r="Q45" s="78"/>
      <c r="R45" s="78"/>
      <c r="S45" s="78"/>
    </row>
    <row r="46" spans="2:19" x14ac:dyDescent="0.3">
      <c r="B46" s="99">
        <f t="shared" si="1"/>
        <v>3</v>
      </c>
      <c r="C46" s="100">
        <v>600</v>
      </c>
      <c r="D46" s="101">
        <f t="shared" si="2"/>
        <v>5</v>
      </c>
      <c r="N46" s="78"/>
      <c r="O46" s="78"/>
      <c r="P46" s="78"/>
      <c r="Q46" s="78"/>
      <c r="R46" s="78"/>
      <c r="S46" s="78"/>
    </row>
    <row r="47" spans="2:19" x14ac:dyDescent="0.3">
      <c r="B47" s="99">
        <f t="shared" si="1"/>
        <v>3</v>
      </c>
      <c r="C47" s="100">
        <v>650</v>
      </c>
      <c r="D47" s="101">
        <f t="shared" si="2"/>
        <v>4.615384615384615</v>
      </c>
      <c r="N47" s="78"/>
      <c r="O47" s="78"/>
      <c r="P47" s="78"/>
      <c r="Q47" s="78"/>
      <c r="R47" s="78"/>
      <c r="S47" s="78"/>
    </row>
    <row r="48" spans="2:19" x14ac:dyDescent="0.3">
      <c r="B48" s="99">
        <f t="shared" si="1"/>
        <v>3</v>
      </c>
      <c r="C48" s="100">
        <v>700</v>
      </c>
      <c r="D48" s="101">
        <f t="shared" si="2"/>
        <v>4.2857142857142856</v>
      </c>
      <c r="N48" s="78"/>
      <c r="O48" s="78"/>
      <c r="P48" s="78"/>
      <c r="Q48" s="78"/>
      <c r="R48" s="78"/>
      <c r="S48" s="78"/>
    </row>
    <row r="49" spans="2:19" x14ac:dyDescent="0.3">
      <c r="B49" s="99">
        <f t="shared" si="1"/>
        <v>3</v>
      </c>
      <c r="C49" s="100">
        <v>750</v>
      </c>
      <c r="D49" s="101">
        <f t="shared" si="2"/>
        <v>4</v>
      </c>
      <c r="N49" s="78"/>
      <c r="O49" s="78"/>
      <c r="P49" s="78"/>
      <c r="Q49" s="78"/>
      <c r="R49" s="78"/>
      <c r="S49" s="78"/>
    </row>
    <row r="50" spans="2:19" x14ac:dyDescent="0.3">
      <c r="B50" s="99">
        <f t="shared" si="1"/>
        <v>3</v>
      </c>
      <c r="C50" s="100">
        <v>800</v>
      </c>
      <c r="D50" s="101">
        <f t="shared" si="2"/>
        <v>3.75</v>
      </c>
      <c r="N50" s="78"/>
      <c r="O50" s="78"/>
      <c r="P50" s="78"/>
      <c r="Q50" s="78"/>
      <c r="R50" s="78"/>
      <c r="S50" s="78"/>
    </row>
    <row r="51" spans="2:19" x14ac:dyDescent="0.3">
      <c r="B51" s="99">
        <f t="shared" si="1"/>
        <v>3</v>
      </c>
      <c r="C51" s="100">
        <v>850</v>
      </c>
      <c r="D51" s="101">
        <f t="shared" si="2"/>
        <v>3.5294117647058822</v>
      </c>
      <c r="N51" s="78"/>
      <c r="O51" s="78"/>
      <c r="P51" s="78"/>
      <c r="Q51" s="78"/>
      <c r="R51" s="78"/>
      <c r="S51" s="78"/>
    </row>
    <row r="52" spans="2:19" x14ac:dyDescent="0.3">
      <c r="B52" s="99">
        <f t="shared" si="1"/>
        <v>3</v>
      </c>
      <c r="C52" s="100">
        <v>900</v>
      </c>
      <c r="D52" s="101">
        <f t="shared" si="2"/>
        <v>3.333333333333333</v>
      </c>
      <c r="N52" s="78"/>
      <c r="O52" s="78"/>
      <c r="P52" s="78"/>
      <c r="Q52" s="78"/>
      <c r="R52" s="78"/>
      <c r="S52" s="78"/>
    </row>
    <row r="53" spans="2:19" x14ac:dyDescent="0.3">
      <c r="B53" s="99">
        <f t="shared" si="1"/>
        <v>3</v>
      </c>
      <c r="C53" s="100">
        <v>950</v>
      </c>
      <c r="D53" s="101">
        <f t="shared" si="2"/>
        <v>3.1578947368421053</v>
      </c>
    </row>
    <row r="54" spans="2:19" x14ac:dyDescent="0.3">
      <c r="B54" s="99">
        <f t="shared" si="1"/>
        <v>3</v>
      </c>
      <c r="C54" s="100">
        <v>1000</v>
      </c>
      <c r="D54" s="101">
        <f t="shared" si="2"/>
        <v>3</v>
      </c>
    </row>
  </sheetData>
  <mergeCells count="1">
    <mergeCell ref="B14:J21"/>
  </mergeCells>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A31E0-0234-4775-8882-1BE50367FDA4}">
  <dimension ref="B2:E110"/>
  <sheetViews>
    <sheetView zoomScale="70" zoomScaleNormal="70" workbookViewId="0">
      <selection activeCell="L16" sqref="L16"/>
    </sheetView>
  </sheetViews>
  <sheetFormatPr defaultRowHeight="14.4" x14ac:dyDescent="0.3"/>
  <cols>
    <col min="2" max="2" width="24.44140625" customWidth="1"/>
    <col min="3" max="4" width="16" customWidth="1"/>
  </cols>
  <sheetData>
    <row r="2" spans="2:5" x14ac:dyDescent="0.3">
      <c r="B2" s="117"/>
    </row>
    <row r="12" spans="2:5" x14ac:dyDescent="0.3">
      <c r="B12" s="45" t="s">
        <v>137</v>
      </c>
    </row>
    <row r="14" spans="2:5" ht="16.2" x14ac:dyDescent="0.3">
      <c r="B14" s="47" t="s">
        <v>114</v>
      </c>
      <c r="C14" s="46">
        <v>30</v>
      </c>
      <c r="D14" t="s">
        <v>11</v>
      </c>
      <c r="E14" t="s">
        <v>138</v>
      </c>
    </row>
    <row r="15" spans="2:5" ht="16.8" thickBot="1" x14ac:dyDescent="0.35">
      <c r="B15" s="43" t="s">
        <v>115</v>
      </c>
      <c r="C15" s="44">
        <f>SUM(C14:C14)</f>
        <v>30</v>
      </c>
      <c r="D15" s="44" t="s">
        <v>83</v>
      </c>
    </row>
    <row r="16" spans="2:5" ht="15" thickTop="1" x14ac:dyDescent="0.3"/>
    <row r="18" spans="2:4" x14ac:dyDescent="0.3">
      <c r="B18" s="23" t="s">
        <v>116</v>
      </c>
    </row>
    <row r="20" spans="2:4" ht="16.2" x14ac:dyDescent="0.3">
      <c r="B20" t="s">
        <v>85</v>
      </c>
      <c r="C20" s="92">
        <f>110%*MAX(C14:C14)</f>
        <v>33</v>
      </c>
      <c r="D20" t="s">
        <v>11</v>
      </c>
    </row>
    <row r="21" spans="2:4" ht="16.2" x14ac:dyDescent="0.3">
      <c r="B21" t="s">
        <v>81</v>
      </c>
      <c r="C21" s="92">
        <f>25%*C15</f>
        <v>7.5</v>
      </c>
      <c r="D21" t="s">
        <v>11</v>
      </c>
    </row>
    <row r="22" spans="2:4" ht="33.450000000000003" customHeight="1" thickBot="1" x14ac:dyDescent="0.35">
      <c r="B22" s="91" t="s">
        <v>82</v>
      </c>
      <c r="C22" s="93">
        <f>MAX(C20:C21)</f>
        <v>33</v>
      </c>
      <c r="D22" s="95" t="s">
        <v>83</v>
      </c>
    </row>
    <row r="23" spans="2:4" ht="15" thickTop="1" x14ac:dyDescent="0.3"/>
    <row r="25" spans="2:4" x14ac:dyDescent="0.3">
      <c r="B25" t="s">
        <v>84</v>
      </c>
    </row>
    <row r="27" spans="2:4" x14ac:dyDescent="0.3">
      <c r="B27" s="45" t="s">
        <v>183</v>
      </c>
    </row>
    <row r="30" spans="2:4" ht="30.6" x14ac:dyDescent="0.3">
      <c r="B30" s="85" t="s">
        <v>172</v>
      </c>
      <c r="C30" s="85" t="s">
        <v>171</v>
      </c>
      <c r="D30" s="85" t="s">
        <v>173</v>
      </c>
    </row>
    <row r="31" spans="2:4" x14ac:dyDescent="0.3">
      <c r="B31" s="58">
        <f>'Containment volume - Total vol.'!$C$22</f>
        <v>33</v>
      </c>
      <c r="C31" s="58">
        <v>100</v>
      </c>
      <c r="D31" s="59">
        <f t="shared" ref="D31:D50" si="0">B31/(C31/1000)</f>
        <v>330</v>
      </c>
    </row>
    <row r="32" spans="2:4" x14ac:dyDescent="0.3">
      <c r="B32" s="58">
        <f>'Containment volume - Total vol.'!$C$22</f>
        <v>33</v>
      </c>
      <c r="C32" s="58">
        <v>125</v>
      </c>
      <c r="D32" s="59">
        <f t="shared" si="0"/>
        <v>264</v>
      </c>
    </row>
    <row r="33" spans="2:4" x14ac:dyDescent="0.3">
      <c r="B33" s="58">
        <f>'Containment volume - Total vol.'!$C$22</f>
        <v>33</v>
      </c>
      <c r="C33" s="58">
        <v>150</v>
      </c>
      <c r="D33" s="59">
        <f t="shared" si="0"/>
        <v>220</v>
      </c>
    </row>
    <row r="34" spans="2:4" x14ac:dyDescent="0.3">
      <c r="B34" s="58">
        <f>'Containment volume - Total vol.'!$C$22</f>
        <v>33</v>
      </c>
      <c r="C34" s="58">
        <v>200</v>
      </c>
      <c r="D34" s="59">
        <f t="shared" si="0"/>
        <v>165</v>
      </c>
    </row>
    <row r="35" spans="2:4" x14ac:dyDescent="0.3">
      <c r="B35" s="58">
        <f>'Containment volume - Total vol.'!$C$22</f>
        <v>33</v>
      </c>
      <c r="C35" s="58">
        <v>250</v>
      </c>
      <c r="D35" s="59">
        <f t="shared" si="0"/>
        <v>132</v>
      </c>
    </row>
    <row r="36" spans="2:4" x14ac:dyDescent="0.3">
      <c r="B36" s="58">
        <f>'Containment volume - Total vol.'!$C$22</f>
        <v>33</v>
      </c>
      <c r="C36" s="58">
        <v>300</v>
      </c>
      <c r="D36" s="59">
        <f t="shared" si="0"/>
        <v>110</v>
      </c>
    </row>
    <row r="37" spans="2:4" x14ac:dyDescent="0.3">
      <c r="B37" s="58">
        <f>'Containment volume - Total vol.'!$C$22</f>
        <v>33</v>
      </c>
      <c r="C37" s="58">
        <v>350</v>
      </c>
      <c r="D37" s="59">
        <f t="shared" si="0"/>
        <v>94.285714285714292</v>
      </c>
    </row>
    <row r="38" spans="2:4" x14ac:dyDescent="0.3">
      <c r="B38" s="58">
        <f>'Containment volume - Total vol.'!$C$22</f>
        <v>33</v>
      </c>
      <c r="C38" s="58">
        <v>400</v>
      </c>
      <c r="D38" s="59">
        <f t="shared" si="0"/>
        <v>82.5</v>
      </c>
    </row>
    <row r="39" spans="2:4" x14ac:dyDescent="0.3">
      <c r="B39" s="58">
        <f>'Containment volume - Total vol.'!$C$22</f>
        <v>33</v>
      </c>
      <c r="C39" s="58">
        <v>450</v>
      </c>
      <c r="D39" s="59">
        <f t="shared" si="0"/>
        <v>73.333333333333329</v>
      </c>
    </row>
    <row r="40" spans="2:4" x14ac:dyDescent="0.3">
      <c r="B40" s="58">
        <f>'Containment volume - Total vol.'!$C$22</f>
        <v>33</v>
      </c>
      <c r="C40" s="58">
        <v>500</v>
      </c>
      <c r="D40" s="59">
        <f t="shared" si="0"/>
        <v>66</v>
      </c>
    </row>
    <row r="41" spans="2:4" x14ac:dyDescent="0.3">
      <c r="B41" s="58">
        <f>'Containment volume - Total vol.'!$C$22</f>
        <v>33</v>
      </c>
      <c r="C41" s="58">
        <v>550</v>
      </c>
      <c r="D41" s="59">
        <f t="shared" si="0"/>
        <v>59.999999999999993</v>
      </c>
    </row>
    <row r="42" spans="2:4" x14ac:dyDescent="0.3">
      <c r="B42" s="58">
        <f>'Containment volume - Total vol.'!$C$22</f>
        <v>33</v>
      </c>
      <c r="C42" s="58">
        <v>600</v>
      </c>
      <c r="D42" s="59">
        <f t="shared" si="0"/>
        <v>55</v>
      </c>
    </row>
    <row r="43" spans="2:4" x14ac:dyDescent="0.3">
      <c r="B43" s="58">
        <f>'Containment volume - Total vol.'!$C$22</f>
        <v>33</v>
      </c>
      <c r="C43" s="58">
        <v>650</v>
      </c>
      <c r="D43" s="59">
        <f t="shared" si="0"/>
        <v>50.769230769230766</v>
      </c>
    </row>
    <row r="44" spans="2:4" x14ac:dyDescent="0.3">
      <c r="B44" s="58">
        <f>'Containment volume - Total vol.'!$C$22</f>
        <v>33</v>
      </c>
      <c r="C44" s="58">
        <v>700</v>
      </c>
      <c r="D44" s="59">
        <f t="shared" si="0"/>
        <v>47.142857142857146</v>
      </c>
    </row>
    <row r="45" spans="2:4" x14ac:dyDescent="0.3">
      <c r="B45" s="58">
        <f>'Containment volume - Total vol.'!$C$22</f>
        <v>33</v>
      </c>
      <c r="C45" s="58">
        <v>750</v>
      </c>
      <c r="D45" s="59">
        <f t="shared" si="0"/>
        <v>44</v>
      </c>
    </row>
    <row r="46" spans="2:4" x14ac:dyDescent="0.3">
      <c r="B46" s="58">
        <f>'Containment volume - Total vol.'!$C$22</f>
        <v>33</v>
      </c>
      <c r="C46" s="58">
        <v>800</v>
      </c>
      <c r="D46" s="59">
        <f t="shared" si="0"/>
        <v>41.25</v>
      </c>
    </row>
    <row r="47" spans="2:4" x14ac:dyDescent="0.3">
      <c r="B47" s="58">
        <f>'Containment volume - Total vol.'!$C$22</f>
        <v>33</v>
      </c>
      <c r="C47" s="58">
        <v>850</v>
      </c>
      <c r="D47" s="59">
        <f t="shared" si="0"/>
        <v>38.82352941176471</v>
      </c>
    </row>
    <row r="48" spans="2:4" x14ac:dyDescent="0.3">
      <c r="B48" s="58">
        <f>'Containment volume - Total vol.'!$C$22</f>
        <v>33</v>
      </c>
      <c r="C48" s="58">
        <v>900</v>
      </c>
      <c r="D48" s="59">
        <f t="shared" si="0"/>
        <v>36.666666666666664</v>
      </c>
    </row>
    <row r="49" spans="2:5" x14ac:dyDescent="0.3">
      <c r="B49" s="58">
        <f>'Containment volume - Total vol.'!$C$22</f>
        <v>33</v>
      </c>
      <c r="C49" s="58">
        <v>950</v>
      </c>
      <c r="D49" s="59">
        <f t="shared" si="0"/>
        <v>34.736842105263158</v>
      </c>
    </row>
    <row r="50" spans="2:5" x14ac:dyDescent="0.3">
      <c r="B50" s="58">
        <f>'Containment volume - Total vol.'!$C$22</f>
        <v>33</v>
      </c>
      <c r="C50" s="58">
        <v>1000</v>
      </c>
      <c r="D50" s="59">
        <f t="shared" si="0"/>
        <v>33</v>
      </c>
    </row>
    <row r="53" spans="2:5" x14ac:dyDescent="0.3">
      <c r="B53" s="45" t="s">
        <v>117</v>
      </c>
    </row>
    <row r="55" spans="2:5" ht="16.2" x14ac:dyDescent="0.3">
      <c r="B55" t="s">
        <v>86</v>
      </c>
      <c r="C55" s="57">
        <v>33</v>
      </c>
      <c r="D55" t="s">
        <v>87</v>
      </c>
      <c r="E55" t="s">
        <v>124</v>
      </c>
    </row>
    <row r="57" spans="2:5" x14ac:dyDescent="0.3">
      <c r="B57" s="4" t="s">
        <v>88</v>
      </c>
      <c r="C57" s="94">
        <v>41</v>
      </c>
      <c r="D57" t="s">
        <v>90</v>
      </c>
    </row>
    <row r="58" spans="2:5" x14ac:dyDescent="0.3">
      <c r="B58" s="4" t="s">
        <v>89</v>
      </c>
      <c r="C58" s="94">
        <v>95</v>
      </c>
      <c r="D58" t="s">
        <v>90</v>
      </c>
    </row>
    <row r="60" spans="2:5" ht="16.2" x14ac:dyDescent="0.3">
      <c r="B60" t="s">
        <v>91</v>
      </c>
      <c r="C60" s="54">
        <f>(C57/1000)*$C$55+(C58/1000)*$C$55</f>
        <v>4.4880000000000004</v>
      </c>
      <c r="D60" t="s">
        <v>11</v>
      </c>
    </row>
    <row r="105" spans="2:5" ht="16.2" x14ac:dyDescent="0.3">
      <c r="B105" t="s">
        <v>95</v>
      </c>
      <c r="D105" s="54">
        <f>MAX(C14:C14)+C60</f>
        <v>34.488</v>
      </c>
      <c r="E105" t="s">
        <v>11</v>
      </c>
    </row>
    <row r="108" spans="2:5" x14ac:dyDescent="0.3">
      <c r="B108" s="45" t="s">
        <v>93</v>
      </c>
    </row>
    <row r="110" spans="2:5" ht="16.2" x14ac:dyDescent="0.3">
      <c r="B110" s="23" t="s">
        <v>94</v>
      </c>
      <c r="C110" s="55">
        <f>MAX(D105,C22)</f>
        <v>34.488</v>
      </c>
      <c r="D110" t="s">
        <v>11</v>
      </c>
    </row>
  </sheetData>
  <pageMargins left="0.7" right="0.7" top="0.75" bottom="0.75" header="0.3" footer="0.3"/>
  <pageSetup paperSize="9" orientation="portrait" horizontalDpi="30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A4905-597F-489F-8CAD-C8D4AA52A23F}">
  <dimension ref="B11:T154"/>
  <sheetViews>
    <sheetView topLeftCell="A13" zoomScale="55" zoomScaleNormal="55" workbookViewId="0">
      <selection activeCell="L15" sqref="L15:S17"/>
    </sheetView>
  </sheetViews>
  <sheetFormatPr defaultRowHeight="14.4" x14ac:dyDescent="0.3"/>
  <cols>
    <col min="2" max="2" width="20.77734375" customWidth="1"/>
    <col min="3" max="3" width="20.33203125" customWidth="1"/>
    <col min="4" max="10" width="14" customWidth="1"/>
    <col min="11" max="11" width="15.6640625" customWidth="1"/>
    <col min="12" max="14" width="14" customWidth="1"/>
    <col min="17" max="17" width="12.44140625" customWidth="1"/>
    <col min="20" max="20" width="15.21875" customWidth="1"/>
  </cols>
  <sheetData>
    <row r="11" spans="2:20" x14ac:dyDescent="0.3">
      <c r="B11" s="78"/>
      <c r="C11" s="78"/>
      <c r="D11" s="78"/>
      <c r="E11" s="78"/>
      <c r="F11" s="78"/>
      <c r="G11" s="78"/>
      <c r="H11" s="78"/>
      <c r="I11" s="78"/>
      <c r="J11" s="78"/>
      <c r="K11" s="78"/>
      <c r="L11" s="78"/>
      <c r="M11" s="78"/>
    </row>
    <row r="12" spans="2:20" x14ac:dyDescent="0.3">
      <c r="B12" s="45" t="s">
        <v>174</v>
      </c>
      <c r="L12" s="78"/>
      <c r="M12" s="78"/>
    </row>
    <row r="13" spans="2:20" x14ac:dyDescent="0.3">
      <c r="B13" s="45"/>
      <c r="M13" s="78"/>
    </row>
    <row r="14" spans="2:20" ht="37.950000000000003" customHeight="1" x14ac:dyDescent="0.3">
      <c r="B14" s="88" t="s">
        <v>175</v>
      </c>
      <c r="C14" s="88" t="s">
        <v>176</v>
      </c>
      <c r="D14" s="158" t="s">
        <v>192</v>
      </c>
      <c r="E14" s="158"/>
      <c r="F14" s="158"/>
      <c r="G14" s="158"/>
      <c r="H14" s="158"/>
      <c r="I14" s="158"/>
      <c r="J14" s="158"/>
      <c r="K14" s="89" t="s">
        <v>180</v>
      </c>
      <c r="L14" s="151" t="s">
        <v>177</v>
      </c>
      <c r="M14" s="152"/>
      <c r="N14" s="152"/>
      <c r="O14" s="152"/>
      <c r="P14" s="152"/>
      <c r="Q14" s="152"/>
      <c r="R14" s="152"/>
      <c r="S14" s="153"/>
      <c r="T14" s="89" t="s">
        <v>181</v>
      </c>
    </row>
    <row r="15" spans="2:20" ht="186" customHeight="1" x14ac:dyDescent="0.3">
      <c r="B15" s="160" t="s">
        <v>178</v>
      </c>
      <c r="C15" s="51" t="str">
        <f>'Risk assessment'!B79</f>
        <v>Operational failure - tanker (partial - catastrophic)</v>
      </c>
      <c r="D15" s="159" t="str">
        <f>'Risk assessment'!D79:H79</f>
        <v>Filling of the import sludge tank is done with operational staff present
Tanker is operator controlled and there is a shut off valve
Total loss of containment not credible due to operational presence during filling of import sludge tank (partial loss of containment would be more likely to occur)</v>
      </c>
      <c r="E15" s="159"/>
      <c r="F15" s="159"/>
      <c r="G15" s="159"/>
      <c r="H15" s="159"/>
      <c r="I15" s="159"/>
      <c r="J15" s="159"/>
      <c r="K15" s="86" t="s">
        <v>21</v>
      </c>
      <c r="L15" s="163" t="s">
        <v>208</v>
      </c>
      <c r="M15" s="164"/>
      <c r="N15" s="164"/>
      <c r="O15" s="164"/>
      <c r="P15" s="164"/>
      <c r="Q15" s="164"/>
      <c r="R15" s="164"/>
      <c r="S15" s="165"/>
      <c r="T15" s="87" t="s">
        <v>17</v>
      </c>
    </row>
    <row r="16" spans="2:20" ht="271.5" customHeight="1" x14ac:dyDescent="0.3">
      <c r="B16" s="160"/>
      <c r="C16" s="51" t="str">
        <f>'Risk assessment'!B80</f>
        <v>Operational failure - tank (partial)</v>
      </c>
      <c r="D16" s="159" t="str">
        <f>'Risk assessment'!D80:H80</f>
        <v>Overfilling of unscreened import tank - Tank has an overfill control in place (valve controlled via level in tank) and filling of tank is done with operational presence.
Overfilling of screened import tank - Tank does not have an overfill control in place but site is manned during operation within the import sludge area so any overfilling should be noticed and volume would be minimal.
Total loss of containment is unlikely (partial loss of containment would be more likely to occur)</v>
      </c>
      <c r="E16" s="159"/>
      <c r="F16" s="159"/>
      <c r="G16" s="159"/>
      <c r="H16" s="159"/>
      <c r="I16" s="159"/>
      <c r="J16" s="159"/>
      <c r="K16" s="108" t="s">
        <v>17</v>
      </c>
      <c r="L16" s="122" t="s">
        <v>207</v>
      </c>
      <c r="M16" s="156"/>
      <c r="N16" s="156"/>
      <c r="O16" s="156"/>
      <c r="P16" s="156"/>
      <c r="Q16" s="156"/>
      <c r="R16" s="156"/>
      <c r="S16" s="157"/>
      <c r="T16" s="87" t="s">
        <v>17</v>
      </c>
    </row>
    <row r="17" spans="2:20" ht="241.95" customHeight="1" x14ac:dyDescent="0.3">
      <c r="B17" s="160"/>
      <c r="C17" s="51" t="str">
        <f>'Risk assessment'!B81</f>
        <v>Structural failure - tanker and tanker connections (catastrophic)</v>
      </c>
      <c r="D17" s="159" t="str">
        <f>'Risk assessment'!D81:H81</f>
        <v xml:space="preserve">Filling of the import sludge tank is done with operational staff present
For the tanker to lose its full inventory, the pipe connections near the bottom of the tank must fail/break off, causing a rupture/hole in the tank. There are no credible scenarios that could result in this happening.
</v>
      </c>
      <c r="E17" s="159"/>
      <c r="F17" s="159"/>
      <c r="G17" s="159"/>
      <c r="H17" s="159"/>
      <c r="I17" s="159"/>
      <c r="J17" s="159"/>
      <c r="K17" s="108" t="s">
        <v>17</v>
      </c>
      <c r="L17" s="163" t="s">
        <v>209</v>
      </c>
      <c r="M17" s="164"/>
      <c r="N17" s="164"/>
      <c r="O17" s="164"/>
      <c r="P17" s="164"/>
      <c r="Q17" s="164"/>
      <c r="R17" s="164"/>
      <c r="S17" s="165"/>
      <c r="T17" s="87" t="s">
        <v>17</v>
      </c>
    </row>
    <row r="18" spans="2:20" ht="159" customHeight="1" x14ac:dyDescent="0.3">
      <c r="B18" s="160"/>
      <c r="C18" s="51" t="str">
        <f>'Risk assessment'!B82</f>
        <v>Structural failure - tanker and tanker connections (partial)</v>
      </c>
      <c r="D18" s="159" t="str">
        <f>'Risk assessment'!D82:H82</f>
        <v>Filling of the import sludge tank is done with operational staff present
DCWW operational staff would stop filling if a significant tanker or hose/connection/valve leak is found. In case of a leak, the loss of containment would be contained in the hardstanding area.
Total loss of containment is unlikely (partial loss of containment would be more likely to occur and has in the past - hose leak)</v>
      </c>
      <c r="E18" s="159"/>
      <c r="F18" s="159"/>
      <c r="G18" s="159"/>
      <c r="H18" s="159"/>
      <c r="I18" s="159"/>
      <c r="J18" s="159"/>
      <c r="K18" s="108" t="s">
        <v>17</v>
      </c>
      <c r="L18" s="122" t="s">
        <v>206</v>
      </c>
      <c r="M18" s="156"/>
      <c r="N18" s="156"/>
      <c r="O18" s="156"/>
      <c r="P18" s="156"/>
      <c r="Q18" s="156"/>
      <c r="R18" s="156"/>
      <c r="S18" s="157"/>
      <c r="T18" s="87" t="s">
        <v>17</v>
      </c>
    </row>
    <row r="19" spans="2:20" ht="234.45" customHeight="1" x14ac:dyDescent="0.3">
      <c r="B19" s="160"/>
      <c r="C19" s="51" t="str">
        <f>'Risk assessment'!B84</f>
        <v>Structural failure - tank (partial)</v>
      </c>
      <c r="D19" s="159" t="str">
        <f>'Risk assessment'!D84:H84</f>
        <v>The tank is located below ground so any loss of containment will be contained underground. The cause will most likely be due to hydrogen sulphide attack due to septic sludge, which is more likely to lead to deterioration near the upper third of the tank. This could eventually lead to spalling, deterioration of reinforcement and subsequent cracking over a long period of time. The sludge liquid could percolate into the permeable soil at a slow rate over a long period (4 x 10-5 m/s) in such a scenario.
Due to operational presence on site and in the import area, large drops in levels in the tank would be noticed. Currently, there is no level sensor alarm within the tank. 
During refurbishment works of pipework, operational staff inspected the concrete tank and it was in a good condition with no significant cracks or signs of deterioration of the internal concrete surface. This suggested that hydrogen sulphide attack is not an issue inside the tanks. 
There are no credible scenarios that could lead to a catastrophic failure of the underground tank (partial loss of containment would be more likely to occur but still highly unlikely with appropriate inspection and maintenance regimes in place).</v>
      </c>
      <c r="E19" s="159"/>
      <c r="F19" s="159"/>
      <c r="G19" s="159"/>
      <c r="H19" s="159"/>
      <c r="I19" s="159"/>
      <c r="J19" s="159"/>
      <c r="K19" s="108" t="s">
        <v>17</v>
      </c>
      <c r="L19" s="127" t="s">
        <v>203</v>
      </c>
      <c r="M19" s="128"/>
      <c r="N19" s="128"/>
      <c r="O19" s="128"/>
      <c r="P19" s="128"/>
      <c r="Q19" s="128"/>
      <c r="R19" s="128"/>
      <c r="S19" s="129"/>
      <c r="T19" s="87"/>
    </row>
    <row r="20" spans="2:20" ht="178.95" customHeight="1" x14ac:dyDescent="0.3">
      <c r="B20" s="160"/>
      <c r="C20" s="51" t="str">
        <f>'Risk assessment'!B85</f>
        <v>Structural failure - pipework  (catastrophic)</v>
      </c>
      <c r="D20" s="159" t="str">
        <f>'Risk assessment'!D85:H85</f>
        <v>In the extremely unlikely event where the above ground pipework (rising main to the screen or the return pipework) fails, a proportion of the import tank volume could be lost if the valves are not closed by operational staff or tanks are not drained down to limit loss of containment.
Pumps to the screening area would be shut down immediately by operational staff if the pipes were to fail as the import area is manned during operation.
There are no credible scenarios that could lead to a catastrophic failure of the pipework (partial loss of containment would be more likely to occur but still very unlikely).</v>
      </c>
      <c r="E20" s="159"/>
      <c r="F20" s="159"/>
      <c r="G20" s="159"/>
      <c r="H20" s="159"/>
      <c r="I20" s="159"/>
      <c r="J20" s="159"/>
      <c r="K20" s="108" t="s">
        <v>17</v>
      </c>
      <c r="L20" s="122" t="s">
        <v>213</v>
      </c>
      <c r="M20" s="156"/>
      <c r="N20" s="156"/>
      <c r="O20" s="156"/>
      <c r="P20" s="156"/>
      <c r="Q20" s="156"/>
      <c r="R20" s="156"/>
      <c r="S20" s="157"/>
      <c r="T20" s="87" t="s">
        <v>17</v>
      </c>
    </row>
    <row r="21" spans="2:20" ht="298.95" customHeight="1" x14ac:dyDescent="0.3">
      <c r="B21" s="160"/>
      <c r="C21" s="51" t="str">
        <f>'Risk assessment'!B86</f>
        <v>Structural failure - pipework (partial)</v>
      </c>
      <c r="D21" s="159" t="str">
        <f>'Risk assessment'!D86:H86</f>
        <v>Majority of pipework and connections are located below ground - within the ground or within the chambers below ground. There is some above ground pipework for the screening process (rising main and return pipework). 
If loss of containment occurs underground, sludge will percolate into the soil at a slow rate over a long period. If there are significant leaks, localised wet areas may be present above ground.
If loss of containment occurs above ground through leaks or overflow in screening area, a small proprotion of sludge may also percolate into the soil via the block paving at a slow rate over a long period. 
Due to operational presence in the import area, significant leaks (above or below) ground would be noticed and loss of containment would be mitigated through operational measures (inhibit pumps, closing valves). 
The above ground pipework was replaced in 2015 and there have been no known leaks from new stainless steel pipework.
Total loss of containment is therefore not deemed to be a credible scenario. Partial loss of containment is possible but still highly unlikely when considering larger volumes.</v>
      </c>
      <c r="E21" s="159"/>
      <c r="F21" s="159"/>
      <c r="G21" s="159"/>
      <c r="H21" s="159"/>
      <c r="I21" s="159"/>
      <c r="J21" s="159"/>
      <c r="K21" s="108" t="s">
        <v>17</v>
      </c>
      <c r="L21" s="163" t="s">
        <v>212</v>
      </c>
      <c r="M21" s="164"/>
      <c r="N21" s="164"/>
      <c r="O21" s="164"/>
      <c r="P21" s="164"/>
      <c r="Q21" s="164"/>
      <c r="R21" s="164"/>
      <c r="S21" s="165"/>
      <c r="T21" s="87"/>
    </row>
    <row r="22" spans="2:20" ht="96" customHeight="1" x14ac:dyDescent="0.3">
      <c r="B22" s="160"/>
      <c r="C22" s="51" t="str">
        <f>'Risk assessment'!B87</f>
        <v>Vehicular impact</v>
      </c>
      <c r="D22" s="159" t="str">
        <f>'Risk assessment'!D87:H87</f>
        <v xml:space="preserve">No known vehicle impacts - but no barrier/protection
Vehicles unlikely to damage underground tanks or displace any liquid within them. 
Total loss of containment is therefore not deemed to be a credible scenario. </v>
      </c>
      <c r="E22" s="159"/>
      <c r="F22" s="159"/>
      <c r="G22" s="159"/>
      <c r="H22" s="159"/>
      <c r="I22" s="159"/>
      <c r="J22" s="159"/>
      <c r="K22" s="108" t="s">
        <v>17</v>
      </c>
      <c r="L22" s="127" t="s">
        <v>223</v>
      </c>
      <c r="M22" s="128"/>
      <c r="N22" s="128"/>
      <c r="O22" s="128"/>
      <c r="P22" s="128"/>
      <c r="Q22" s="128"/>
      <c r="R22" s="128"/>
      <c r="S22" s="129"/>
      <c r="T22" s="90" t="s">
        <v>17</v>
      </c>
    </row>
    <row r="23" spans="2:20" ht="97.95" customHeight="1" x14ac:dyDescent="0.3">
      <c r="B23" s="160"/>
      <c r="C23" s="51" t="str">
        <f>'Risk assessment'!B88</f>
        <v>Vandalism</v>
      </c>
      <c r="D23" s="159" t="str">
        <f>'Risk assessment'!D88:H88</f>
        <v>No known vandalism to tanks - CCTV cameras on site. Thefts in the past based on comments from operators but no damage has been caused to any of the assets on site.
If vandalism damage were to occur, total loss of containment would not be possible. Partial loss of containment could occur if slight damage was done.</v>
      </c>
      <c r="E23" s="159"/>
      <c r="F23" s="159"/>
      <c r="G23" s="159"/>
      <c r="H23" s="159"/>
      <c r="I23" s="159"/>
      <c r="J23" s="159"/>
      <c r="K23" s="108" t="s">
        <v>17</v>
      </c>
      <c r="L23" s="122" t="s">
        <v>222</v>
      </c>
      <c r="M23" s="123"/>
      <c r="N23" s="123"/>
      <c r="O23" s="123"/>
      <c r="P23" s="123"/>
      <c r="Q23" s="123"/>
      <c r="R23" s="123"/>
      <c r="S23" s="124"/>
      <c r="T23" s="90" t="s">
        <v>17</v>
      </c>
    </row>
    <row r="24" spans="2:20" ht="77.55" customHeight="1" x14ac:dyDescent="0.3">
      <c r="B24" s="160"/>
      <c r="C24" s="51" t="str">
        <f>'Risk assessment'!B89</f>
        <v>Flooding</v>
      </c>
      <c r="D24" s="159" t="str">
        <f>'Risk assessment'!D89:H89</f>
        <v>No flooding has been reported/recorded by the operators
Even if flooding occurred, some of the underground tank contents could be displaced and contaminate the flood water, but tanks will not be damaged and full volume of sludge will not be lost.</v>
      </c>
      <c r="E24" s="159"/>
      <c r="F24" s="159"/>
      <c r="G24" s="159"/>
      <c r="H24" s="159"/>
      <c r="I24" s="159"/>
      <c r="J24" s="159"/>
      <c r="K24" s="108" t="s">
        <v>17</v>
      </c>
      <c r="L24" s="122" t="s">
        <v>221</v>
      </c>
      <c r="M24" s="123"/>
      <c r="N24" s="123"/>
      <c r="O24" s="123"/>
      <c r="P24" s="123"/>
      <c r="Q24" s="123"/>
      <c r="R24" s="123"/>
      <c r="S24" s="124"/>
      <c r="T24" s="90" t="s">
        <v>17</v>
      </c>
    </row>
    <row r="25" spans="2:20" x14ac:dyDescent="0.3">
      <c r="B25" s="45"/>
      <c r="L25" s="78"/>
      <c r="M25" s="78"/>
    </row>
    <row r="26" spans="2:20" x14ac:dyDescent="0.3">
      <c r="L26" s="78"/>
      <c r="M26" s="78"/>
    </row>
    <row r="27" spans="2:20" x14ac:dyDescent="0.3">
      <c r="B27" s="161" t="s">
        <v>182</v>
      </c>
      <c r="C27" s="161"/>
      <c r="D27" s="161"/>
      <c r="E27" s="161"/>
      <c r="F27" s="161"/>
      <c r="G27" s="161"/>
      <c r="H27" s="161"/>
      <c r="I27" s="161"/>
      <c r="L27" s="78"/>
      <c r="M27" s="78"/>
    </row>
    <row r="28" spans="2:20" x14ac:dyDescent="0.3">
      <c r="B28" s="161"/>
      <c r="C28" s="161"/>
      <c r="D28" s="161"/>
      <c r="E28" s="161"/>
      <c r="F28" s="161"/>
      <c r="G28" s="161"/>
      <c r="H28" s="161"/>
      <c r="I28" s="161"/>
      <c r="L28" s="78"/>
      <c r="M28" s="78"/>
    </row>
    <row r="29" spans="2:20" x14ac:dyDescent="0.3">
      <c r="B29" s="161"/>
      <c r="C29" s="161"/>
      <c r="D29" s="161"/>
      <c r="E29" s="161"/>
      <c r="F29" s="161"/>
      <c r="G29" s="161"/>
      <c r="H29" s="161"/>
      <c r="I29" s="161"/>
      <c r="L29" s="78"/>
      <c r="M29" s="78"/>
    </row>
    <row r="30" spans="2:20" x14ac:dyDescent="0.3">
      <c r="B30" s="78"/>
      <c r="C30" s="78"/>
      <c r="D30" s="78"/>
      <c r="E30" s="78"/>
      <c r="F30" s="78"/>
      <c r="G30" s="78"/>
      <c r="H30" s="78"/>
      <c r="I30" s="78"/>
      <c r="J30" s="78"/>
      <c r="K30" s="78"/>
      <c r="L30" s="78"/>
      <c r="M30" s="78"/>
    </row>
    <row r="31" spans="2:20" x14ac:dyDescent="0.3">
      <c r="B31" s="78"/>
      <c r="C31" s="78"/>
      <c r="D31" s="78"/>
      <c r="E31" s="78"/>
      <c r="F31" s="78"/>
      <c r="G31" s="78"/>
      <c r="H31" s="78"/>
      <c r="I31" s="78"/>
      <c r="J31" s="78"/>
      <c r="K31" s="78"/>
      <c r="L31" s="78"/>
      <c r="M31" s="78"/>
    </row>
    <row r="65" spans="2:19" x14ac:dyDescent="0.3">
      <c r="B65" s="78"/>
      <c r="C65" s="78"/>
      <c r="D65" s="78"/>
      <c r="E65" s="78"/>
      <c r="F65" s="78"/>
      <c r="G65" s="78"/>
      <c r="H65" s="78"/>
      <c r="I65" s="78"/>
      <c r="J65" s="78"/>
      <c r="K65" s="78"/>
      <c r="L65" s="78"/>
      <c r="M65" s="78"/>
      <c r="N65" s="78"/>
      <c r="O65" s="78"/>
      <c r="P65" s="78"/>
      <c r="Q65" s="78"/>
      <c r="R65" s="78"/>
      <c r="S65" s="78"/>
    </row>
    <row r="66" spans="2:19" x14ac:dyDescent="0.3">
      <c r="B66" s="78"/>
      <c r="C66" s="78"/>
      <c r="D66" s="78"/>
      <c r="E66" s="78"/>
      <c r="F66" s="78"/>
      <c r="G66" s="78"/>
      <c r="H66" s="78"/>
      <c r="I66" s="78"/>
      <c r="J66" s="78"/>
      <c r="K66" s="78"/>
      <c r="L66" s="78"/>
      <c r="M66" s="78"/>
      <c r="N66" s="78"/>
      <c r="O66" s="78"/>
      <c r="P66" s="78"/>
      <c r="Q66" s="78"/>
      <c r="R66" s="78"/>
      <c r="S66" s="78"/>
    </row>
    <row r="67" spans="2:19" x14ac:dyDescent="0.3">
      <c r="B67" s="78"/>
      <c r="C67" s="78"/>
      <c r="D67" s="78"/>
      <c r="E67" s="78"/>
      <c r="F67" s="78"/>
      <c r="G67" s="78"/>
      <c r="H67" s="78"/>
      <c r="I67" s="78"/>
      <c r="J67" s="78"/>
      <c r="K67" s="78"/>
      <c r="L67" s="78"/>
      <c r="M67" s="78"/>
      <c r="N67" s="78"/>
      <c r="O67" s="78"/>
      <c r="P67" s="78"/>
      <c r="Q67" s="78"/>
      <c r="R67" s="78"/>
      <c r="S67" s="78"/>
    </row>
    <row r="68" spans="2:19" x14ac:dyDescent="0.3">
      <c r="B68" s="78"/>
      <c r="C68" s="78"/>
      <c r="D68" s="78"/>
      <c r="E68" s="78"/>
      <c r="F68" s="78"/>
      <c r="G68" s="78"/>
      <c r="H68" s="78"/>
      <c r="I68" s="78"/>
      <c r="J68" s="78"/>
      <c r="K68" s="78"/>
      <c r="L68" s="78"/>
      <c r="M68" s="78"/>
      <c r="N68" s="78"/>
      <c r="O68" s="78"/>
      <c r="P68" s="78"/>
      <c r="Q68" s="78"/>
      <c r="R68" s="78"/>
      <c r="S68" s="78"/>
    </row>
    <row r="69" spans="2:19" x14ac:dyDescent="0.3">
      <c r="B69" s="78"/>
      <c r="C69" s="78"/>
      <c r="D69" s="78"/>
      <c r="E69" s="78"/>
      <c r="F69" s="78"/>
      <c r="G69" s="78"/>
      <c r="H69" s="78"/>
      <c r="I69" s="78"/>
      <c r="J69" s="78"/>
      <c r="K69" s="78"/>
      <c r="L69" s="78"/>
      <c r="M69" s="78"/>
    </row>
    <row r="70" spans="2:19" x14ac:dyDescent="0.3">
      <c r="B70" s="78"/>
      <c r="C70" s="78"/>
      <c r="D70" s="78"/>
      <c r="E70" s="78"/>
      <c r="F70" s="78"/>
      <c r="G70" s="78"/>
      <c r="H70" s="78"/>
      <c r="I70" s="78"/>
      <c r="J70" s="78"/>
      <c r="K70" s="78"/>
      <c r="L70" s="78"/>
      <c r="M70" s="78"/>
    </row>
    <row r="71" spans="2:19" x14ac:dyDescent="0.3">
      <c r="B71" s="78"/>
      <c r="C71" s="78"/>
      <c r="D71" s="78"/>
      <c r="E71" s="78"/>
      <c r="F71" s="78"/>
      <c r="G71" s="78"/>
      <c r="H71" s="78"/>
      <c r="I71" s="78"/>
      <c r="J71" s="78"/>
      <c r="K71" s="78"/>
      <c r="L71" s="78"/>
      <c r="M71" s="78"/>
    </row>
    <row r="72" spans="2:19" x14ac:dyDescent="0.3">
      <c r="B72" s="78"/>
      <c r="C72" s="78"/>
      <c r="D72" s="78"/>
      <c r="E72" s="78"/>
      <c r="F72" s="78"/>
      <c r="G72" s="78"/>
      <c r="H72" s="78"/>
      <c r="I72" s="78"/>
      <c r="J72" s="78"/>
      <c r="K72" s="78"/>
      <c r="L72" s="78"/>
      <c r="M72" s="78"/>
    </row>
    <row r="73" spans="2:19" x14ac:dyDescent="0.3">
      <c r="B73" s="78"/>
      <c r="C73" s="78"/>
      <c r="D73" s="78"/>
      <c r="E73" s="78"/>
      <c r="F73" s="78"/>
      <c r="G73" s="78"/>
      <c r="H73" s="78"/>
      <c r="I73" s="78"/>
      <c r="J73" s="78"/>
      <c r="K73" s="78"/>
      <c r="L73" s="78"/>
      <c r="M73" s="78"/>
    </row>
    <row r="74" spans="2:19" x14ac:dyDescent="0.3">
      <c r="B74" s="78"/>
      <c r="C74" s="78"/>
      <c r="D74" s="78"/>
      <c r="E74" s="78"/>
      <c r="F74" s="78"/>
      <c r="G74" s="78"/>
      <c r="H74" s="78"/>
      <c r="I74" s="78"/>
      <c r="J74" s="78"/>
      <c r="K74" s="78"/>
      <c r="L74" s="78"/>
      <c r="M74" s="78"/>
    </row>
    <row r="75" spans="2:19" x14ac:dyDescent="0.3">
      <c r="B75" s="78"/>
      <c r="C75" s="78"/>
      <c r="D75" s="78"/>
      <c r="E75" s="78"/>
      <c r="F75" s="78"/>
      <c r="G75" s="78"/>
      <c r="H75" s="78"/>
      <c r="I75" s="78"/>
      <c r="J75" s="78"/>
      <c r="K75" s="78"/>
      <c r="L75" s="78"/>
      <c r="M75" s="78"/>
    </row>
    <row r="76" spans="2:19" x14ac:dyDescent="0.3">
      <c r="B76" s="78"/>
      <c r="C76" s="78"/>
      <c r="D76" s="78"/>
      <c r="E76" s="78"/>
      <c r="F76" s="78"/>
      <c r="G76" s="78"/>
      <c r="H76" s="78"/>
      <c r="I76" s="78"/>
      <c r="J76" s="78"/>
      <c r="K76" s="78"/>
      <c r="L76" s="78"/>
      <c r="M76" s="78"/>
    </row>
    <row r="77" spans="2:19" x14ac:dyDescent="0.3">
      <c r="B77" s="78"/>
      <c r="C77" s="78"/>
      <c r="D77" s="78"/>
      <c r="E77" s="78"/>
      <c r="F77" s="78"/>
      <c r="G77" s="78"/>
      <c r="H77" s="78"/>
      <c r="I77" s="78"/>
      <c r="J77" s="78"/>
      <c r="K77" s="78"/>
      <c r="L77" s="78"/>
      <c r="M77" s="78"/>
    </row>
    <row r="78" spans="2:19" x14ac:dyDescent="0.3">
      <c r="B78" s="78"/>
      <c r="C78" s="78"/>
      <c r="D78" s="78"/>
      <c r="E78" s="78"/>
      <c r="F78" s="78"/>
      <c r="G78" s="78"/>
      <c r="H78" s="78"/>
      <c r="I78" s="78"/>
      <c r="J78" s="78"/>
      <c r="K78" s="78"/>
      <c r="L78" s="78"/>
      <c r="M78" s="78"/>
    </row>
    <row r="79" spans="2:19" x14ac:dyDescent="0.3">
      <c r="B79" s="78"/>
      <c r="C79" s="78"/>
      <c r="D79" s="78"/>
      <c r="E79" s="78"/>
      <c r="F79" s="78"/>
      <c r="G79" s="78"/>
      <c r="H79" s="78"/>
      <c r="I79" s="78"/>
      <c r="J79" s="78"/>
      <c r="K79" s="78"/>
      <c r="L79" s="78"/>
      <c r="M79" s="78"/>
    </row>
    <row r="80" spans="2:19" x14ac:dyDescent="0.3">
      <c r="B80" s="78"/>
      <c r="C80" s="78"/>
      <c r="D80" s="78"/>
      <c r="E80" s="78"/>
      <c r="F80" s="78"/>
      <c r="G80" s="78"/>
      <c r="H80" s="78"/>
      <c r="I80" s="78"/>
      <c r="J80" s="78"/>
      <c r="K80" s="78"/>
      <c r="L80" s="78"/>
      <c r="M80" s="78"/>
    </row>
    <row r="81" spans="2:14" x14ac:dyDescent="0.3">
      <c r="B81" s="78"/>
      <c r="C81" s="78"/>
      <c r="D81" s="78"/>
      <c r="E81" s="78"/>
      <c r="F81" s="78"/>
      <c r="G81" s="78"/>
      <c r="H81" s="78"/>
      <c r="I81" s="78"/>
      <c r="J81" s="78"/>
      <c r="K81" s="78"/>
      <c r="L81" s="78"/>
      <c r="M81" s="78"/>
    </row>
    <row r="82" spans="2:14" x14ac:dyDescent="0.3">
      <c r="B82" s="78"/>
      <c r="C82" s="78"/>
      <c r="D82" s="78"/>
      <c r="E82" s="78"/>
      <c r="F82" s="78"/>
      <c r="G82" s="78"/>
      <c r="H82" s="78"/>
      <c r="I82" s="78"/>
      <c r="J82" s="78"/>
      <c r="K82" s="78"/>
      <c r="L82" s="78"/>
      <c r="M82" s="78"/>
    </row>
    <row r="83" spans="2:14" x14ac:dyDescent="0.3">
      <c r="B83" s="78"/>
      <c r="C83" s="78"/>
      <c r="D83" s="78"/>
      <c r="E83" s="78"/>
      <c r="F83" s="78"/>
      <c r="G83" s="78"/>
      <c r="H83" s="78"/>
      <c r="I83" s="78"/>
      <c r="J83" s="78"/>
      <c r="K83" s="78"/>
      <c r="L83" s="78"/>
      <c r="M83" s="78"/>
    </row>
    <row r="84" spans="2:14" x14ac:dyDescent="0.3">
      <c r="B84" s="78"/>
      <c r="C84" s="78"/>
      <c r="D84" s="78"/>
      <c r="E84" s="78"/>
      <c r="F84" s="78"/>
      <c r="G84" s="78"/>
      <c r="H84" s="78"/>
      <c r="I84" s="78"/>
      <c r="J84" s="78"/>
      <c r="K84" s="78"/>
      <c r="L84" s="78"/>
      <c r="M84" s="78"/>
    </row>
    <row r="85" spans="2:14" x14ac:dyDescent="0.3">
      <c r="B85" s="78"/>
      <c r="C85" s="78"/>
      <c r="D85" s="78"/>
      <c r="E85" s="78"/>
      <c r="F85" s="78"/>
      <c r="G85" s="78"/>
      <c r="H85" s="78"/>
      <c r="I85" s="78"/>
      <c r="J85" s="78"/>
      <c r="K85" s="78"/>
      <c r="L85" s="78"/>
      <c r="M85" s="78"/>
    </row>
    <row r="86" spans="2:14" x14ac:dyDescent="0.3">
      <c r="B86" s="78"/>
      <c r="C86" s="78"/>
      <c r="D86" s="78"/>
      <c r="E86" s="78"/>
      <c r="F86" s="78"/>
      <c r="G86" s="78"/>
      <c r="H86" s="78"/>
      <c r="I86" s="78"/>
      <c r="J86" s="78"/>
      <c r="K86" s="78"/>
      <c r="L86" s="78"/>
      <c r="M86" s="78"/>
    </row>
    <row r="87" spans="2:14" x14ac:dyDescent="0.3">
      <c r="B87" s="78"/>
      <c r="C87" s="78"/>
      <c r="D87" s="78"/>
      <c r="E87" s="78"/>
      <c r="F87" s="78"/>
      <c r="G87" s="78"/>
      <c r="H87" s="78"/>
      <c r="I87" s="78"/>
      <c r="J87" s="78"/>
      <c r="K87" s="78"/>
      <c r="L87" s="78"/>
      <c r="M87" s="78"/>
    </row>
    <row r="88" spans="2:14" x14ac:dyDescent="0.3">
      <c r="B88" s="78"/>
      <c r="C88" s="78"/>
      <c r="D88" s="78"/>
      <c r="E88" s="78"/>
      <c r="F88" s="78"/>
      <c r="G88" s="78"/>
      <c r="H88" s="78"/>
      <c r="I88" s="78"/>
      <c r="J88" s="78"/>
      <c r="K88" s="78"/>
      <c r="L88" s="78"/>
      <c r="M88" s="78"/>
    </row>
    <row r="89" spans="2:14" x14ac:dyDescent="0.3">
      <c r="B89" s="79"/>
      <c r="C89" s="79"/>
      <c r="D89" s="79"/>
      <c r="E89" s="79"/>
      <c r="F89" s="79"/>
      <c r="G89" s="79"/>
      <c r="H89" s="79"/>
      <c r="I89" s="79"/>
      <c r="J89" s="79"/>
      <c r="K89" s="79"/>
    </row>
    <row r="90" spans="2:14" x14ac:dyDescent="0.3">
      <c r="B90" s="79"/>
      <c r="C90" s="79"/>
      <c r="D90" s="79"/>
      <c r="E90" s="79"/>
      <c r="F90" s="79"/>
      <c r="G90" s="79"/>
      <c r="H90" s="79"/>
      <c r="I90" s="79"/>
      <c r="J90" s="79"/>
      <c r="K90" s="79"/>
    </row>
    <row r="91" spans="2:14" x14ac:dyDescent="0.3">
      <c r="B91" s="79"/>
      <c r="C91" s="79"/>
      <c r="D91" s="79"/>
      <c r="E91" s="79"/>
      <c r="F91" s="79"/>
      <c r="G91" s="79"/>
      <c r="H91" s="79"/>
      <c r="I91" s="79"/>
      <c r="J91" s="79"/>
      <c r="K91" s="79"/>
    </row>
    <row r="92" spans="2:14" x14ac:dyDescent="0.3">
      <c r="B92" s="79"/>
      <c r="C92" s="79"/>
      <c r="D92" s="79"/>
      <c r="E92" s="79"/>
      <c r="F92" s="79"/>
      <c r="G92" s="79"/>
      <c r="H92" s="79"/>
      <c r="I92" s="79"/>
      <c r="J92" s="79"/>
      <c r="K92" s="79"/>
      <c r="M92" s="60"/>
      <c r="N92" s="60"/>
    </row>
    <row r="93" spans="2:14" x14ac:dyDescent="0.3">
      <c r="B93" s="79"/>
      <c r="C93" s="79"/>
      <c r="D93" s="79"/>
      <c r="E93" s="79"/>
      <c r="F93" s="79"/>
      <c r="G93" s="79"/>
      <c r="H93" s="79"/>
      <c r="I93" s="79"/>
      <c r="J93" s="79"/>
      <c r="K93" s="79"/>
    </row>
    <row r="94" spans="2:14" x14ac:dyDescent="0.3">
      <c r="B94" s="79"/>
      <c r="C94" s="79"/>
      <c r="D94" s="79"/>
      <c r="E94" s="79"/>
      <c r="F94" s="79"/>
      <c r="G94" s="79"/>
      <c r="H94" s="79"/>
      <c r="I94" s="79"/>
      <c r="J94" s="79"/>
      <c r="K94" s="79"/>
    </row>
    <row r="95" spans="2:14" x14ac:dyDescent="0.3">
      <c r="B95" s="62"/>
    </row>
    <row r="96" spans="2:14" x14ac:dyDescent="0.3">
      <c r="B96" s="61"/>
    </row>
    <row r="97" spans="2:2" x14ac:dyDescent="0.3">
      <c r="B97" s="62"/>
    </row>
    <row r="154" spans="2:2" x14ac:dyDescent="0.3">
      <c r="B154" s="45"/>
    </row>
  </sheetData>
  <mergeCells count="24">
    <mergeCell ref="D14:J14"/>
    <mergeCell ref="L14:S14"/>
    <mergeCell ref="D24:J24"/>
    <mergeCell ref="L24:S24"/>
    <mergeCell ref="D19:J19"/>
    <mergeCell ref="D21:J21"/>
    <mergeCell ref="L19:S19"/>
    <mergeCell ref="L21:S21"/>
    <mergeCell ref="B27:I29"/>
    <mergeCell ref="L18:S18"/>
    <mergeCell ref="D20:J20"/>
    <mergeCell ref="L20:S20"/>
    <mergeCell ref="D22:J22"/>
    <mergeCell ref="L22:S22"/>
    <mergeCell ref="D23:J23"/>
    <mergeCell ref="L23:S23"/>
    <mergeCell ref="B15:B24"/>
    <mergeCell ref="D15:J15"/>
    <mergeCell ref="L15:S15"/>
    <mergeCell ref="D16:J16"/>
    <mergeCell ref="L16:S16"/>
    <mergeCell ref="D17:J17"/>
    <mergeCell ref="L17:S17"/>
    <mergeCell ref="D18:J18"/>
  </mergeCells>
  <pageMargins left="0.7" right="0.7" top="0.75" bottom="0.75" header="0.3" footer="0.3"/>
  <pageSetup paperSize="9" orientation="portrait" horizontalDpi="30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5E81E-BFF8-4F83-8651-900DDFE6B100}">
  <dimension ref="B12:M122"/>
  <sheetViews>
    <sheetView zoomScale="55" zoomScaleNormal="55" workbookViewId="0">
      <selection activeCell="Y36" sqref="Y36"/>
    </sheetView>
  </sheetViews>
  <sheetFormatPr defaultRowHeight="14.4" x14ac:dyDescent="0.3"/>
  <cols>
    <col min="2" max="4" width="16.88671875" customWidth="1"/>
    <col min="5" max="5" width="11.44140625" customWidth="1"/>
    <col min="8" max="8" width="12.109375" customWidth="1"/>
    <col min="11" max="11" width="12" customWidth="1"/>
  </cols>
  <sheetData>
    <row r="12" spans="2:9" x14ac:dyDescent="0.3">
      <c r="B12" s="45" t="s">
        <v>121</v>
      </c>
    </row>
    <row r="14" spans="2:9" x14ac:dyDescent="0.3">
      <c r="B14" s="170" t="s">
        <v>133</v>
      </c>
      <c r="C14" s="170"/>
      <c r="D14" s="170"/>
      <c r="E14" s="170"/>
      <c r="F14" s="170"/>
      <c r="G14" s="170"/>
      <c r="H14" s="170"/>
      <c r="I14" s="170"/>
    </row>
    <row r="28" spans="2:10" x14ac:dyDescent="0.3">
      <c r="B28" s="45" t="s">
        <v>214</v>
      </c>
    </row>
    <row r="30" spans="2:10" ht="14.55" customHeight="1" x14ac:dyDescent="0.3">
      <c r="B30" s="162" t="s">
        <v>168</v>
      </c>
      <c r="C30" s="162"/>
      <c r="D30" s="162"/>
      <c r="E30" s="162"/>
      <c r="F30" s="162"/>
      <c r="G30" s="162"/>
      <c r="H30" s="162"/>
      <c r="I30" s="162"/>
      <c r="J30" s="162"/>
    </row>
    <row r="31" spans="2:10" x14ac:dyDescent="0.3">
      <c r="B31" s="162"/>
      <c r="C31" s="162"/>
      <c r="D31" s="162"/>
      <c r="E31" s="162"/>
      <c r="F31" s="162"/>
      <c r="G31" s="162"/>
      <c r="H31" s="162"/>
      <c r="I31" s="162"/>
      <c r="J31" s="162"/>
    </row>
    <row r="32" spans="2:10" x14ac:dyDescent="0.3">
      <c r="B32" s="162"/>
      <c r="C32" s="162"/>
      <c r="D32" s="162"/>
      <c r="E32" s="162"/>
      <c r="F32" s="162"/>
      <c r="G32" s="162"/>
      <c r="H32" s="162"/>
      <c r="I32" s="162"/>
      <c r="J32" s="162"/>
    </row>
    <row r="33" spans="2:13" x14ac:dyDescent="0.3">
      <c r="B33" s="70"/>
      <c r="C33" s="70"/>
      <c r="D33" s="70"/>
      <c r="E33" s="70"/>
      <c r="F33" s="70"/>
      <c r="G33" s="70"/>
      <c r="H33" s="70"/>
      <c r="I33" s="70"/>
      <c r="J33" s="70"/>
    </row>
    <row r="34" spans="2:13" x14ac:dyDescent="0.3">
      <c r="B34" s="45" t="s">
        <v>130</v>
      </c>
    </row>
    <row r="35" spans="2:13" x14ac:dyDescent="0.3">
      <c r="B35" s="45"/>
    </row>
    <row r="36" spans="2:13" x14ac:dyDescent="0.3">
      <c r="B36" s="178" t="s">
        <v>129</v>
      </c>
      <c r="C36" s="178"/>
      <c r="D36" s="178"/>
      <c r="E36" s="178"/>
      <c r="F36" s="171" t="s">
        <v>128</v>
      </c>
      <c r="G36" s="172"/>
      <c r="H36" s="172"/>
      <c r="I36" s="172"/>
      <c r="J36" s="172"/>
      <c r="K36" s="172"/>
      <c r="L36" s="173"/>
    </row>
    <row r="37" spans="2:13" ht="39" customHeight="1" x14ac:dyDescent="0.3">
      <c r="B37" s="177" t="s">
        <v>125</v>
      </c>
      <c r="C37" s="177"/>
      <c r="D37" s="177"/>
      <c r="E37" s="177"/>
      <c r="F37" s="174" t="s">
        <v>134</v>
      </c>
      <c r="G37" s="175"/>
      <c r="H37" s="175"/>
      <c r="I37" s="175"/>
      <c r="J37" s="175"/>
      <c r="K37" s="175"/>
      <c r="L37" s="176"/>
    </row>
    <row r="38" spans="2:13" ht="214.05" customHeight="1" x14ac:dyDescent="0.3">
      <c r="B38" s="177" t="s">
        <v>126</v>
      </c>
      <c r="C38" s="177"/>
      <c r="D38" s="177"/>
      <c r="E38" s="177"/>
      <c r="F38" s="174" t="s">
        <v>235</v>
      </c>
      <c r="G38" s="175"/>
      <c r="H38" s="175"/>
      <c r="I38" s="175"/>
      <c r="J38" s="175"/>
      <c r="K38" s="175"/>
      <c r="L38" s="176"/>
    </row>
    <row r="39" spans="2:13" ht="42" customHeight="1" x14ac:dyDescent="0.3">
      <c r="B39" s="177" t="s">
        <v>127</v>
      </c>
      <c r="C39" s="177"/>
      <c r="D39" s="177"/>
      <c r="E39" s="177"/>
      <c r="F39" s="174" t="s">
        <v>169</v>
      </c>
      <c r="G39" s="175"/>
      <c r="H39" s="175"/>
      <c r="I39" s="175"/>
      <c r="J39" s="175"/>
      <c r="K39" s="175"/>
      <c r="L39" s="176"/>
    </row>
    <row r="42" spans="2:13" x14ac:dyDescent="0.3">
      <c r="B42" s="45" t="s">
        <v>122</v>
      </c>
    </row>
    <row r="43" spans="2:13" x14ac:dyDescent="0.3">
      <c r="B43" s="45"/>
    </row>
    <row r="44" spans="2:13" x14ac:dyDescent="0.3">
      <c r="B44" s="62" t="s">
        <v>131</v>
      </c>
      <c r="C44" s="60"/>
      <c r="D44" s="60"/>
      <c r="E44" s="60"/>
      <c r="F44" s="60"/>
      <c r="G44" s="60"/>
      <c r="H44" s="60"/>
      <c r="I44" s="60"/>
      <c r="J44" s="60"/>
      <c r="K44" s="60"/>
      <c r="L44" s="60"/>
      <c r="M44" s="60"/>
    </row>
    <row r="45" spans="2:13" x14ac:dyDescent="0.3">
      <c r="B45" s="61"/>
    </row>
    <row r="46" spans="2:13" x14ac:dyDescent="0.3">
      <c r="B46" s="66" t="s">
        <v>170</v>
      </c>
    </row>
    <row r="47" spans="2:13" x14ac:dyDescent="0.3">
      <c r="B47" s="62"/>
    </row>
    <row r="48" spans="2:13" x14ac:dyDescent="0.3">
      <c r="B48" s="168" t="s">
        <v>236</v>
      </c>
      <c r="C48" s="168"/>
      <c r="D48" s="168"/>
      <c r="E48" s="168"/>
      <c r="F48" s="168"/>
      <c r="G48" s="168"/>
      <c r="H48" s="168"/>
      <c r="I48" s="168"/>
      <c r="J48" s="168"/>
      <c r="K48" s="168"/>
    </row>
    <row r="49" spans="2:11" x14ac:dyDescent="0.3">
      <c r="B49" s="168"/>
      <c r="C49" s="168"/>
      <c r="D49" s="168"/>
      <c r="E49" s="168"/>
      <c r="F49" s="168"/>
      <c r="G49" s="168"/>
      <c r="H49" s="168"/>
      <c r="I49" s="168"/>
      <c r="J49" s="168"/>
      <c r="K49" s="168"/>
    </row>
    <row r="50" spans="2:11" x14ac:dyDescent="0.3">
      <c r="B50" s="168"/>
      <c r="C50" s="168"/>
      <c r="D50" s="168"/>
      <c r="E50" s="168"/>
      <c r="F50" s="168"/>
      <c r="G50" s="168"/>
      <c r="H50" s="168"/>
      <c r="I50" s="168"/>
      <c r="J50" s="168"/>
      <c r="K50" s="168"/>
    </row>
    <row r="51" spans="2:11" x14ac:dyDescent="0.3">
      <c r="B51" s="168"/>
      <c r="C51" s="168"/>
      <c r="D51" s="168"/>
      <c r="E51" s="168"/>
      <c r="F51" s="168"/>
      <c r="G51" s="168"/>
      <c r="H51" s="168"/>
      <c r="I51" s="168"/>
      <c r="J51" s="168"/>
      <c r="K51" s="168"/>
    </row>
    <row r="52" spans="2:11" x14ac:dyDescent="0.3">
      <c r="B52" s="168"/>
      <c r="C52" s="168"/>
      <c r="D52" s="168"/>
      <c r="E52" s="168"/>
      <c r="F52" s="168"/>
      <c r="G52" s="168"/>
      <c r="H52" s="168"/>
      <c r="I52" s="168"/>
      <c r="J52" s="168"/>
      <c r="K52" s="168"/>
    </row>
    <row r="53" spans="2:11" x14ac:dyDescent="0.3">
      <c r="B53" s="168"/>
      <c r="C53" s="168"/>
      <c r="D53" s="168"/>
      <c r="E53" s="168"/>
      <c r="F53" s="168"/>
      <c r="G53" s="168"/>
      <c r="H53" s="168"/>
      <c r="I53" s="168"/>
      <c r="J53" s="168"/>
      <c r="K53" s="168"/>
    </row>
    <row r="54" spans="2:11" x14ac:dyDescent="0.3">
      <c r="B54" s="65"/>
      <c r="C54" s="65"/>
      <c r="D54" s="65"/>
      <c r="E54" s="65"/>
      <c r="F54" s="65"/>
      <c r="G54" s="65"/>
      <c r="H54" s="65"/>
      <c r="I54" s="65"/>
      <c r="J54" s="65"/>
      <c r="K54" s="65"/>
    </row>
    <row r="55" spans="2:11" x14ac:dyDescent="0.3">
      <c r="B55" s="65"/>
      <c r="C55" s="65"/>
      <c r="D55" s="65"/>
      <c r="E55" s="65"/>
      <c r="F55" s="65"/>
      <c r="G55" s="65"/>
      <c r="H55" s="65"/>
      <c r="I55" s="65"/>
      <c r="J55" s="65"/>
      <c r="K55" s="65"/>
    </row>
    <row r="56" spans="2:11" x14ac:dyDescent="0.3">
      <c r="B56" s="65"/>
      <c r="C56" s="65"/>
      <c r="D56" s="65"/>
      <c r="E56" s="65"/>
      <c r="F56" s="65"/>
      <c r="G56" s="65"/>
      <c r="H56" s="65"/>
      <c r="I56" s="65"/>
      <c r="J56" s="65"/>
      <c r="K56" s="65"/>
    </row>
    <row r="57" spans="2:11" x14ac:dyDescent="0.3">
      <c r="B57" s="65"/>
      <c r="C57" s="65"/>
      <c r="D57" s="65"/>
      <c r="E57" s="65"/>
      <c r="F57" s="65"/>
      <c r="G57" s="65"/>
      <c r="H57" s="65"/>
      <c r="I57" s="65"/>
      <c r="J57" s="65"/>
      <c r="K57" s="65"/>
    </row>
    <row r="58" spans="2:11" x14ac:dyDescent="0.3">
      <c r="B58" s="65"/>
      <c r="C58" s="65"/>
      <c r="D58" s="65"/>
      <c r="E58" s="65"/>
      <c r="F58" s="65"/>
      <c r="G58" s="65"/>
      <c r="H58" s="65"/>
      <c r="I58" s="65"/>
      <c r="J58" s="65"/>
      <c r="K58" s="65"/>
    </row>
    <row r="59" spans="2:11" x14ac:dyDescent="0.3">
      <c r="B59" s="65"/>
      <c r="C59" s="65"/>
      <c r="D59" s="65"/>
      <c r="E59" s="65"/>
      <c r="F59" s="65"/>
      <c r="G59" s="65"/>
      <c r="H59" s="65"/>
      <c r="I59" s="65"/>
      <c r="J59" s="65"/>
      <c r="K59" s="65"/>
    </row>
    <row r="60" spans="2:11" x14ac:dyDescent="0.3">
      <c r="B60" s="65"/>
      <c r="C60" s="65"/>
      <c r="D60" s="65"/>
      <c r="E60" s="65"/>
      <c r="F60" s="65"/>
      <c r="G60" s="65"/>
      <c r="H60" s="65"/>
      <c r="I60" s="65"/>
      <c r="J60" s="65"/>
      <c r="K60" s="65"/>
    </row>
    <row r="61" spans="2:11" x14ac:dyDescent="0.3">
      <c r="B61" s="65"/>
      <c r="C61" s="65"/>
      <c r="D61" s="65"/>
      <c r="E61" s="65"/>
      <c r="F61" s="65"/>
      <c r="G61" s="65"/>
      <c r="H61" s="65"/>
      <c r="I61" s="65"/>
      <c r="J61" s="65"/>
      <c r="K61" s="65"/>
    </row>
    <row r="62" spans="2:11" x14ac:dyDescent="0.3">
      <c r="B62" s="65"/>
      <c r="C62" s="65"/>
      <c r="D62" s="65"/>
      <c r="E62" s="65"/>
      <c r="F62" s="65"/>
      <c r="G62" s="65"/>
      <c r="H62" s="65"/>
      <c r="I62" s="65"/>
      <c r="J62" s="65"/>
      <c r="K62" s="65"/>
    </row>
    <row r="63" spans="2:11" x14ac:dyDescent="0.3">
      <c r="B63" s="65"/>
      <c r="C63" s="65"/>
      <c r="D63" s="65"/>
      <c r="E63" s="65"/>
      <c r="F63" s="65"/>
      <c r="G63" s="65"/>
      <c r="H63" s="65"/>
      <c r="I63" s="65"/>
      <c r="J63" s="65"/>
      <c r="K63" s="65"/>
    </row>
    <row r="64" spans="2:11" x14ac:dyDescent="0.3">
      <c r="B64" s="65"/>
      <c r="C64" s="65"/>
      <c r="D64" s="65"/>
      <c r="E64" s="65"/>
      <c r="F64" s="65"/>
      <c r="G64" s="65"/>
      <c r="H64" s="65"/>
      <c r="I64" s="65"/>
      <c r="J64" s="65"/>
      <c r="K64" s="65"/>
    </row>
    <row r="65" spans="2:11" x14ac:dyDescent="0.3">
      <c r="B65" s="65"/>
      <c r="C65" s="65"/>
      <c r="D65" s="65"/>
      <c r="E65" s="65"/>
      <c r="F65" s="65"/>
      <c r="G65" s="65"/>
      <c r="H65" s="65"/>
      <c r="I65" s="65"/>
      <c r="J65" s="65"/>
      <c r="K65" s="65"/>
    </row>
    <row r="66" spans="2:11" x14ac:dyDescent="0.3">
      <c r="B66" s="65"/>
      <c r="C66" s="65"/>
      <c r="D66" s="65"/>
      <c r="E66" s="65"/>
      <c r="F66" s="65"/>
      <c r="G66" s="65"/>
      <c r="H66" s="65"/>
      <c r="I66" s="65"/>
      <c r="J66" s="65"/>
      <c r="K66" s="65"/>
    </row>
    <row r="67" spans="2:11" x14ac:dyDescent="0.3">
      <c r="B67" s="65"/>
      <c r="C67" s="65"/>
      <c r="D67" s="65"/>
      <c r="E67" s="65"/>
      <c r="F67" s="65"/>
      <c r="G67" s="65"/>
      <c r="H67" s="65"/>
      <c r="I67" s="65"/>
      <c r="J67" s="65"/>
      <c r="K67" s="65"/>
    </row>
    <row r="68" spans="2:11" x14ac:dyDescent="0.3">
      <c r="B68" s="65"/>
      <c r="C68" s="65"/>
      <c r="D68" s="65"/>
      <c r="E68" s="65"/>
      <c r="F68" s="65"/>
      <c r="G68" s="65"/>
      <c r="H68" s="65"/>
      <c r="I68" s="65"/>
      <c r="J68" s="65"/>
      <c r="K68" s="65"/>
    </row>
    <row r="69" spans="2:11" x14ac:dyDescent="0.3">
      <c r="B69" s="65"/>
      <c r="C69" s="65"/>
      <c r="D69" s="65"/>
      <c r="E69" s="65"/>
      <c r="F69" s="65"/>
      <c r="G69" s="65"/>
      <c r="H69" s="65"/>
      <c r="I69" s="65"/>
      <c r="J69" s="65"/>
      <c r="K69" s="65"/>
    </row>
    <row r="70" spans="2:11" x14ac:dyDescent="0.3">
      <c r="B70" s="65"/>
      <c r="C70" s="65"/>
      <c r="D70" s="65"/>
      <c r="E70" s="65"/>
      <c r="F70" s="65"/>
      <c r="G70" s="65"/>
      <c r="H70" s="65"/>
      <c r="I70" s="65"/>
      <c r="J70" s="65"/>
      <c r="K70" s="65"/>
    </row>
    <row r="71" spans="2:11" x14ac:dyDescent="0.3">
      <c r="B71" s="61"/>
    </row>
    <row r="72" spans="2:11" x14ac:dyDescent="0.3">
      <c r="B72" s="66" t="s">
        <v>132</v>
      </c>
    </row>
    <row r="73" spans="2:11" x14ac:dyDescent="0.3">
      <c r="B73" s="62"/>
    </row>
    <row r="74" spans="2:11" x14ac:dyDescent="0.3">
      <c r="B74" s="169" t="s">
        <v>135</v>
      </c>
      <c r="C74" s="169"/>
      <c r="D74" s="169"/>
      <c r="E74" s="169"/>
      <c r="F74" s="169"/>
      <c r="G74" s="169"/>
      <c r="H74" s="169"/>
      <c r="I74" s="169"/>
      <c r="J74" s="169"/>
      <c r="K74" s="169"/>
    </row>
    <row r="75" spans="2:11" x14ac:dyDescent="0.3">
      <c r="B75" s="169"/>
      <c r="C75" s="169"/>
      <c r="D75" s="169"/>
      <c r="E75" s="169"/>
      <c r="F75" s="169"/>
      <c r="G75" s="169"/>
      <c r="H75" s="169"/>
      <c r="I75" s="169"/>
      <c r="J75" s="169"/>
      <c r="K75" s="169"/>
    </row>
    <row r="76" spans="2:11" x14ac:dyDescent="0.3">
      <c r="B76" s="169"/>
      <c r="C76" s="169"/>
      <c r="D76" s="169"/>
      <c r="E76" s="169"/>
      <c r="F76" s="169"/>
      <c r="G76" s="169"/>
      <c r="H76" s="169"/>
      <c r="I76" s="169"/>
      <c r="J76" s="169"/>
      <c r="K76" s="169"/>
    </row>
    <row r="77" spans="2:11" x14ac:dyDescent="0.3">
      <c r="B77" s="169"/>
      <c r="C77" s="169"/>
      <c r="D77" s="169"/>
      <c r="E77" s="169"/>
      <c r="F77" s="169"/>
      <c r="G77" s="169"/>
      <c r="H77" s="169"/>
      <c r="I77" s="169"/>
      <c r="J77" s="169"/>
      <c r="K77" s="169"/>
    </row>
    <row r="78" spans="2:11" x14ac:dyDescent="0.3">
      <c r="B78" s="169"/>
      <c r="C78" s="169"/>
      <c r="D78" s="169"/>
      <c r="E78" s="169"/>
      <c r="F78" s="169"/>
      <c r="G78" s="169"/>
      <c r="H78" s="169"/>
      <c r="I78" s="169"/>
      <c r="J78" s="169"/>
      <c r="K78" s="169"/>
    </row>
    <row r="79" spans="2:11" x14ac:dyDescent="0.3">
      <c r="B79" s="169"/>
      <c r="C79" s="169"/>
      <c r="D79" s="169"/>
      <c r="E79" s="169"/>
      <c r="F79" s="169"/>
      <c r="G79" s="169"/>
      <c r="H79" s="169"/>
      <c r="I79" s="169"/>
      <c r="J79" s="169"/>
      <c r="K79" s="169"/>
    </row>
    <row r="80" spans="2:11" x14ac:dyDescent="0.3">
      <c r="B80" s="64"/>
      <c r="C80" s="64"/>
      <c r="D80" s="64"/>
      <c r="E80" s="64"/>
      <c r="F80" s="64"/>
      <c r="G80" s="64"/>
      <c r="H80" s="64"/>
      <c r="I80" s="64"/>
      <c r="J80" s="64"/>
      <c r="K80" s="64"/>
    </row>
    <row r="81" spans="2:11" x14ac:dyDescent="0.3">
      <c r="B81" s="64"/>
      <c r="C81" s="64"/>
      <c r="D81" s="64"/>
      <c r="E81" s="64"/>
      <c r="F81" s="64"/>
      <c r="G81" s="64"/>
      <c r="H81" s="64"/>
      <c r="I81" s="64"/>
      <c r="J81" s="64"/>
      <c r="K81" s="64"/>
    </row>
    <row r="82" spans="2:11" x14ac:dyDescent="0.3">
      <c r="B82" s="64"/>
      <c r="C82" s="64"/>
      <c r="D82" s="64"/>
      <c r="E82" s="64"/>
      <c r="F82" s="64"/>
      <c r="G82" s="64"/>
      <c r="H82" s="64"/>
      <c r="I82" s="64"/>
      <c r="J82" s="64"/>
      <c r="K82" s="64"/>
    </row>
    <row r="83" spans="2:11" x14ac:dyDescent="0.3">
      <c r="B83" s="64"/>
      <c r="C83" s="64"/>
      <c r="D83" s="64"/>
      <c r="E83" s="64"/>
      <c r="F83" s="64"/>
      <c r="G83" s="64"/>
      <c r="H83" s="64"/>
      <c r="I83" s="64"/>
      <c r="J83" s="64"/>
      <c r="K83" s="64"/>
    </row>
    <row r="84" spans="2:11" x14ac:dyDescent="0.3">
      <c r="B84" s="64"/>
      <c r="C84" s="64"/>
      <c r="D84" s="64"/>
      <c r="E84" s="64"/>
      <c r="F84" s="64"/>
      <c r="G84" s="64"/>
      <c r="H84" s="64"/>
      <c r="I84" s="64"/>
      <c r="J84" s="64"/>
      <c r="K84" s="64"/>
    </row>
    <row r="85" spans="2:11" x14ac:dyDescent="0.3">
      <c r="B85" s="64"/>
      <c r="C85" s="64"/>
      <c r="D85" s="64"/>
      <c r="E85" s="64"/>
      <c r="F85" s="64"/>
      <c r="G85" s="64"/>
      <c r="H85" s="64"/>
      <c r="I85" s="64"/>
      <c r="J85" s="64"/>
      <c r="K85" s="64"/>
    </row>
    <row r="86" spans="2:11" x14ac:dyDescent="0.3">
      <c r="B86" s="64"/>
      <c r="C86" s="64"/>
      <c r="D86" s="64"/>
      <c r="E86" s="64"/>
      <c r="F86" s="64"/>
      <c r="G86" s="64"/>
      <c r="H86" s="64"/>
      <c r="I86" s="64"/>
      <c r="J86" s="64"/>
      <c r="K86" s="64"/>
    </row>
    <row r="87" spans="2:11" x14ac:dyDescent="0.3">
      <c r="B87" s="64"/>
      <c r="C87" s="64"/>
      <c r="D87" s="64"/>
      <c r="E87" s="64"/>
      <c r="F87" s="64"/>
      <c r="G87" s="64"/>
      <c r="H87" s="64"/>
      <c r="I87" s="64"/>
      <c r="J87" s="64"/>
      <c r="K87" s="64"/>
    </row>
    <row r="88" spans="2:11" x14ac:dyDescent="0.3">
      <c r="B88" s="64"/>
      <c r="C88" s="64"/>
      <c r="D88" s="64"/>
      <c r="E88" s="64"/>
      <c r="F88" s="64"/>
      <c r="G88" s="64"/>
      <c r="H88" s="64"/>
      <c r="I88" s="64"/>
      <c r="J88" s="64"/>
      <c r="K88" s="64"/>
    </row>
    <row r="89" spans="2:11" x14ac:dyDescent="0.3">
      <c r="B89" s="64"/>
      <c r="C89" s="64"/>
      <c r="D89" s="64"/>
      <c r="E89" s="64"/>
      <c r="F89" s="64"/>
      <c r="G89" s="64"/>
      <c r="H89" s="64"/>
      <c r="I89" s="64"/>
      <c r="J89" s="64"/>
      <c r="K89" s="64"/>
    </row>
    <row r="90" spans="2:11" x14ac:dyDescent="0.3">
      <c r="B90" s="64"/>
      <c r="C90" s="64"/>
      <c r="D90" s="64"/>
      <c r="E90" s="64"/>
      <c r="F90" s="64"/>
      <c r="G90" s="64"/>
      <c r="H90" s="64"/>
      <c r="I90" s="64"/>
      <c r="J90" s="64"/>
      <c r="K90" s="64"/>
    </row>
    <row r="91" spans="2:11" x14ac:dyDescent="0.3">
      <c r="B91" s="64"/>
      <c r="C91" s="64"/>
      <c r="D91" s="64"/>
      <c r="E91" s="64"/>
      <c r="F91" s="64"/>
      <c r="G91" s="64"/>
      <c r="H91" s="64"/>
      <c r="I91" s="64"/>
      <c r="J91" s="64"/>
      <c r="K91" s="64"/>
    </row>
    <row r="92" spans="2:11" x14ac:dyDescent="0.3">
      <c r="B92" s="64"/>
      <c r="C92" s="64"/>
      <c r="D92" s="64"/>
      <c r="E92" s="64"/>
      <c r="F92" s="64"/>
      <c r="G92" s="64"/>
      <c r="H92" s="64"/>
      <c r="I92" s="64"/>
      <c r="J92" s="64"/>
      <c r="K92" s="64"/>
    </row>
    <row r="93" spans="2:11" x14ac:dyDescent="0.3">
      <c r="B93" s="64"/>
      <c r="C93" s="64"/>
      <c r="D93" s="64"/>
      <c r="E93" s="64"/>
      <c r="F93" s="64"/>
      <c r="G93" s="64"/>
      <c r="H93" s="64"/>
      <c r="I93" s="64"/>
      <c r="J93" s="64"/>
      <c r="K93" s="64"/>
    </row>
    <row r="94" spans="2:11" x14ac:dyDescent="0.3">
      <c r="B94" s="64"/>
      <c r="C94" s="64"/>
      <c r="D94" s="64"/>
      <c r="E94" s="64"/>
      <c r="F94" s="64"/>
      <c r="G94" s="64"/>
      <c r="H94" s="64"/>
      <c r="I94" s="64"/>
      <c r="J94" s="64"/>
      <c r="K94" s="64"/>
    </row>
    <row r="95" spans="2:11" x14ac:dyDescent="0.3">
      <c r="B95" s="62"/>
    </row>
    <row r="96" spans="2:11" x14ac:dyDescent="0.3">
      <c r="B96" s="62"/>
    </row>
    <row r="97" spans="2:9" x14ac:dyDescent="0.3">
      <c r="B97" s="62"/>
    </row>
    <row r="98" spans="2:9" x14ac:dyDescent="0.3">
      <c r="B98" s="62"/>
    </row>
    <row r="100" spans="2:9" x14ac:dyDescent="0.3">
      <c r="B100" s="45" t="s">
        <v>92</v>
      </c>
    </row>
    <row r="110" spans="2:9" x14ac:dyDescent="0.3">
      <c r="B110" s="166" t="s">
        <v>140</v>
      </c>
      <c r="C110" s="166"/>
      <c r="D110" s="166"/>
      <c r="E110" s="166"/>
      <c r="F110" s="166"/>
      <c r="G110" s="166"/>
      <c r="H110" s="166"/>
      <c r="I110" s="166"/>
    </row>
    <row r="111" spans="2:9" x14ac:dyDescent="0.3">
      <c r="B111" s="166"/>
      <c r="C111" s="166"/>
      <c r="D111" s="166"/>
      <c r="E111" s="166"/>
      <c r="F111" s="166"/>
      <c r="G111" s="166"/>
      <c r="H111" s="166"/>
      <c r="I111" s="166"/>
    </row>
    <row r="114" spans="2:11" x14ac:dyDescent="0.3">
      <c r="B114" s="45" t="s">
        <v>141</v>
      </c>
    </row>
    <row r="116" spans="2:11" x14ac:dyDescent="0.3">
      <c r="B116" s="167" t="s">
        <v>142</v>
      </c>
      <c r="C116" s="167"/>
      <c r="D116" s="167"/>
      <c r="E116" s="167"/>
      <c r="F116" s="167"/>
      <c r="G116" s="167"/>
      <c r="H116" s="167"/>
      <c r="I116" s="167"/>
      <c r="J116" s="167"/>
      <c r="K116" s="167"/>
    </row>
    <row r="117" spans="2:11" x14ac:dyDescent="0.3">
      <c r="B117" s="167"/>
      <c r="C117" s="167"/>
      <c r="D117" s="167"/>
      <c r="E117" s="167"/>
      <c r="F117" s="167"/>
      <c r="G117" s="167"/>
      <c r="H117" s="167"/>
      <c r="I117" s="167"/>
      <c r="J117" s="167"/>
      <c r="K117" s="167"/>
    </row>
    <row r="118" spans="2:11" x14ac:dyDescent="0.3">
      <c r="B118" s="167"/>
      <c r="C118" s="167"/>
      <c r="D118" s="167"/>
      <c r="E118" s="167"/>
      <c r="F118" s="167"/>
      <c r="G118" s="167"/>
      <c r="H118" s="167"/>
      <c r="I118" s="167"/>
      <c r="J118" s="167"/>
      <c r="K118" s="167"/>
    </row>
    <row r="119" spans="2:11" x14ac:dyDescent="0.3">
      <c r="B119" s="167"/>
      <c r="C119" s="167"/>
      <c r="D119" s="167"/>
      <c r="E119" s="167"/>
      <c r="F119" s="167"/>
      <c r="G119" s="167"/>
      <c r="H119" s="167"/>
      <c r="I119" s="167"/>
      <c r="J119" s="167"/>
      <c r="K119" s="167"/>
    </row>
    <row r="120" spans="2:11" x14ac:dyDescent="0.3">
      <c r="B120" s="167"/>
      <c r="C120" s="167"/>
      <c r="D120" s="167"/>
      <c r="E120" s="167"/>
      <c r="F120" s="167"/>
      <c r="G120" s="167"/>
      <c r="H120" s="167"/>
      <c r="I120" s="167"/>
      <c r="J120" s="167"/>
      <c r="K120" s="167"/>
    </row>
    <row r="121" spans="2:11" x14ac:dyDescent="0.3">
      <c r="B121" s="167"/>
      <c r="C121" s="167"/>
      <c r="D121" s="167"/>
      <c r="E121" s="167"/>
      <c r="F121" s="167"/>
      <c r="G121" s="167"/>
      <c r="H121" s="167"/>
      <c r="I121" s="167"/>
      <c r="J121" s="167"/>
      <c r="K121" s="167"/>
    </row>
    <row r="122" spans="2:11" x14ac:dyDescent="0.3">
      <c r="B122" s="167"/>
      <c r="C122" s="167"/>
      <c r="D122" s="167"/>
      <c r="E122" s="167"/>
      <c r="F122" s="167"/>
      <c r="G122" s="167"/>
      <c r="H122" s="167"/>
      <c r="I122" s="167"/>
      <c r="J122" s="167"/>
      <c r="K122" s="167"/>
    </row>
  </sheetData>
  <mergeCells count="14">
    <mergeCell ref="B110:I111"/>
    <mergeCell ref="B116:K122"/>
    <mergeCell ref="B48:K53"/>
    <mergeCell ref="B74:K79"/>
    <mergeCell ref="B14:I14"/>
    <mergeCell ref="F36:L36"/>
    <mergeCell ref="F37:L37"/>
    <mergeCell ref="F38:L38"/>
    <mergeCell ref="F39:L39"/>
    <mergeCell ref="B37:E37"/>
    <mergeCell ref="B38:E38"/>
    <mergeCell ref="B39:E39"/>
    <mergeCell ref="B36:E36"/>
    <mergeCell ref="B30:J32"/>
  </mergeCells>
  <pageMargins left="0.7" right="0.7" top="0.75" bottom="0.75" header="0.3" footer="0.3"/>
  <pageSetup paperSize="9" orientation="portrait" horizontalDpi="30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REGU-408-2746132</_dlc_DocId>
    <_dlc_DocIdUrl xmlns="9be56660-2c31-41ef-bc00-23e72f632f2a">
      <Url>https://cyfoethnaturiolcymru.sharepoint.com/teams/Regulatory/Permitting/_layouts/15/DocIdRedir.aspx?ID=REGU-408-2746132</Url>
      <Description>REGU-408-2746132</Description>
    </_dlc_DocIdUrl>
    <Site_x0020_Name xmlns="859f7ad6-93f6-4205-b62b-a17f28acbbac">Queensferry WWTW</Site_x0020_Name>
    <Internal_x002f_External xmlns="859f7ad6-93f6-4205-b62b-a17f28acbbac">Incoming document</Internal_x002f_External>
    <Post_x0020_code xmlns="859f7ad6-93f6-4205-b62b-a17f28acbbac">CH5 2DU</Post_x0020_code>
    <IconOverlay xmlns="http://schemas.microsoft.com/sharepoint/v4" xsi:nil="tru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Linea, Fortran Rd, St. Mellons, Cardiff, CF3 0LT</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2022-04-20T23:00:00+00:00</Document_x0020_Date>
    <Facility_x0020_Address xmlns="859f7ad6-93f6-4205-b62b-a17f28acbbac">Factory Road, Pentre</Facility_x0020_Address>
    <Environment_x0020_Sub_x0020_Folder xmlns="859f7ad6-93f6-4205-b62b-a17f28acbbac">Licences applications</Environment_x0020_Sub_x0020_Folder>
    <Customer_x0020_Name xmlns="859f7ad6-93f6-4205-b62b-a17f28acbbac">Dwr Cymru</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0ADF31B-8D70-4C58-AF8B-92C5A9A09358}">
  <ds:schemaRefs>
    <ds:schemaRef ds:uri="http://schemas.microsoft.com/sharepoint/v3/contenttype/forms"/>
  </ds:schemaRefs>
</ds:datastoreItem>
</file>

<file path=customXml/itemProps2.xml><?xml version="1.0" encoding="utf-8"?>
<ds:datastoreItem xmlns:ds="http://schemas.openxmlformats.org/officeDocument/2006/customXml" ds:itemID="{A7DBED77-7955-46A7-8126-13826A387214}">
  <ds:schemaRefs>
    <ds:schemaRef ds:uri="http://purl.org/dc/dcmitype/"/>
    <ds:schemaRef ds:uri="http://schemas.microsoft.com/office/2006/documentManagement/types"/>
    <ds:schemaRef ds:uri="980b2c76-4eb4-4926-991a-bb246786b55e"/>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7718534A-D4E1-42FC-984D-4F7772EE0887}"/>
</file>

<file path=customXml/itemProps4.xml><?xml version="1.0" encoding="utf-8"?>
<ds:datastoreItem xmlns:ds="http://schemas.openxmlformats.org/officeDocument/2006/customXml" ds:itemID="{99AB097A-02AF-464E-B31E-143364A7F21A}"/>
</file>

<file path=customXml/itemProps5.xml><?xml version="1.0" encoding="utf-8"?>
<ds:datastoreItem xmlns:ds="http://schemas.openxmlformats.org/officeDocument/2006/customXml" ds:itemID="{84D63232-D139-41E4-A053-A41A48A29064}">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Current asset evaluation</vt:lpstr>
      <vt:lpstr>Zone 1 volume</vt:lpstr>
      <vt:lpstr>Risk assessment</vt:lpstr>
      <vt:lpstr>List</vt:lpstr>
      <vt:lpstr>Mitigation</vt:lpstr>
      <vt:lpstr>Containment - Pragmatic</vt:lpstr>
      <vt:lpstr>Containment volume - Total vol.</vt:lpstr>
      <vt:lpstr>Pragmatic volume - Mitigation</vt:lpstr>
      <vt:lpstr>Containment 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PAN-017841 - B14411-123532-ZZ-XX-AS-ZA-CI1002 - Queensferry CIRIA 736 Risk Assessment - Zone 1 (imported sludge)</dc:title>
  <dc:creator>Calitz, Jacques</dc:creator>
  <cp:lastModifiedBy>James Croston</cp:lastModifiedBy>
  <dcterms:created xsi:type="dcterms:W3CDTF">2020-05-27T10:49:05Z</dcterms:created>
  <dcterms:modified xsi:type="dcterms:W3CDTF">2020-08-24T16:01:35Z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82d89eec-0019-4243-86a7-4c1a8279cc97</vt:lpwstr>
  </property>
  <property fmtid="{D5CDD505-2E9C-101B-9397-08002B2CF9AE}" pid="4" name="TaxKeyword">
    <vt:lpwstr/>
  </property>
</Properties>
</file>