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7261/"/>
    </mc:Choice>
  </mc:AlternateContent>
  <xr:revisionPtr revIDLastSave="0" documentId="13_ncr:1_{EC5CCDFD-2AFF-4800-9665-DA07224A8DBC}" xr6:coauthVersionLast="46" xr6:coauthVersionMax="46" xr10:uidLastSave="{00000000-0000-0000-0000-000000000000}"/>
  <bookViews>
    <workbookView xWindow="-28920" yWindow="-120" windowWidth="29040" windowHeight="15840" tabRatio="870" activeTab="7" xr2:uid="{00000000-000D-0000-FFFF-FFFF00000000}"/>
  </bookViews>
  <sheets>
    <sheet name="Bryngwyn wtw" sheetId="1" r:id="rId1"/>
    <sheet name="Capel Dewi" sheetId="21" r:id="rId2"/>
    <sheet name="Cefn Dryscoed" sheetId="27" r:id="rId3"/>
    <sheet name="Cray" sheetId="28" r:id="rId4"/>
    <sheet name="Elan" sheetId="30" r:id="rId5"/>
    <sheet name="Hirwaun" sheetId="26" r:id="rId6"/>
    <sheet name="Llyswen" sheetId="24" r:id="rId7"/>
    <sheet name="Newent" sheetId="29" r:id="rId8"/>
    <sheet name="Talybont" sheetId="23" r:id="rId9"/>
    <sheet name="Whitbourn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V20" i="30"/>
  <c r="U20" i="30"/>
  <c r="T20" i="30"/>
  <c r="S20" i="30"/>
  <c r="R20" i="30"/>
  <c r="Q20" i="30"/>
  <c r="P20" i="30"/>
  <c r="O20" i="30"/>
  <c r="N20"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T22" i="29"/>
  <c r="Q22" i="29"/>
  <c r="L22" i="29"/>
  <c r="V20" i="29"/>
  <c r="U20" i="29"/>
  <c r="T20" i="29"/>
  <c r="S20" i="29"/>
  <c r="R20" i="29"/>
  <c r="Q20" i="29"/>
  <c r="P20" i="29"/>
  <c r="O20" i="29"/>
  <c r="N20" i="29"/>
  <c r="T18" i="29"/>
  <c r="P18" i="29"/>
  <c r="L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U18" i="28"/>
  <c r="R18" i="28"/>
  <c r="P18" i="28"/>
  <c r="M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Q22" i="27"/>
  <c r="V20" i="27"/>
  <c r="U20" i="27"/>
  <c r="T20" i="27"/>
  <c r="S20" i="27"/>
  <c r="R20" i="27"/>
  <c r="Q20" i="27"/>
  <c r="P20" i="27"/>
  <c r="O20" i="27"/>
  <c r="N20" i="27"/>
  <c r="U18" i="27"/>
  <c r="T18" i="27"/>
  <c r="S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U20" i="26"/>
  <c r="T20" i="26"/>
  <c r="S20" i="26"/>
  <c r="R20" i="26"/>
  <c r="Q20" i="26"/>
  <c r="P20" i="26"/>
  <c r="O20" i="26"/>
  <c r="N20" i="26"/>
  <c r="V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I22" i="23"/>
  <c r="V20" i="23"/>
  <c r="U20" i="23"/>
  <c r="T20" i="23"/>
  <c r="S20" i="23"/>
  <c r="R20" i="23"/>
  <c r="Q20" i="23"/>
  <c r="P20" i="23"/>
  <c r="O20" i="23"/>
  <c r="N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V20" i="22"/>
  <c r="U20" i="22"/>
  <c r="T20" i="22"/>
  <c r="S20" i="22"/>
  <c r="R20" i="22"/>
  <c r="Q20" i="22"/>
  <c r="P20" i="22"/>
  <c r="O20" i="22"/>
  <c r="N20" i="22"/>
  <c r="U18" i="22"/>
  <c r="S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23" i="26" s="1"/>
  <c r="G24" i="26" s="1"/>
  <c r="G17" i="26"/>
  <c r="O17" i="26"/>
  <c r="O21" i="26"/>
  <c r="E59" i="27"/>
  <c r="F17" i="27"/>
  <c r="F19" i="27" s="1"/>
  <c r="F20" i="27" s="1"/>
  <c r="M59" i="27"/>
  <c r="N17" i="27"/>
  <c r="U59" i="27"/>
  <c r="V17" i="27"/>
  <c r="E59" i="28"/>
  <c r="F17" i="28"/>
  <c r="F19" i="28" s="1"/>
  <c r="F20" i="28" s="1"/>
  <c r="F21" i="28"/>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I19" i="23" s="1"/>
  <c r="I20" i="23" s="1"/>
  <c r="P59" i="23"/>
  <c r="Q17" i="23"/>
  <c r="Q21" i="23"/>
  <c r="Q23" i="23" s="1"/>
  <c r="Q24" i="23" s="1"/>
  <c r="C59" i="24"/>
  <c r="D17" i="24"/>
  <c r="D19" i="24" s="1"/>
  <c r="D20" i="24" s="1"/>
  <c r="D21" i="24"/>
  <c r="D23" i="24" s="1"/>
  <c r="D24" i="24" s="1"/>
  <c r="K59" i="24"/>
  <c r="L21" i="24"/>
  <c r="L23" i="24" s="1"/>
  <c r="L24"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M59" i="29"/>
  <c r="N17" i="29"/>
  <c r="N21" i="29"/>
  <c r="U59" i="29"/>
  <c r="V17" i="29"/>
  <c r="V21" i="29"/>
  <c r="V23"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24" i="22" s="1"/>
  <c r="H17" i="22"/>
  <c r="H19" i="22" s="1"/>
  <c r="H20"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M23" i="21" s="1"/>
  <c r="M24" i="21" s="1"/>
  <c r="E17" i="2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23" i="24" s="1"/>
  <c r="F24" i="24" s="1"/>
  <c r="F17" i="24"/>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C65" i="21" s="1"/>
  <c r="K58" i="21"/>
  <c r="K61" i="21" s="1"/>
  <c r="K64" i="21" s="1"/>
  <c r="R19" i="24"/>
  <c r="I21" i="27"/>
  <c r="I23" i="27" s="1"/>
  <c r="I24" i="27" s="1"/>
  <c r="Q21" i="27"/>
  <c r="R58" i="21"/>
  <c r="R61" i="21" s="1"/>
  <c r="R64" i="21" s="1"/>
  <c r="O57" i="21"/>
  <c r="A43" i="21"/>
  <c r="J58" i="21"/>
  <c r="J61" i="21" s="1"/>
  <c r="E19" i="21"/>
  <c r="E20" i="21" s="1"/>
  <c r="D58" i="29"/>
  <c r="D61" i="29" s="1"/>
  <c r="P23" i="26"/>
  <c r="P24" i="26" s="1"/>
  <c r="G21" i="27"/>
  <c r="G23" i="27" s="1"/>
  <c r="G24" i="27" s="1"/>
  <c r="O21" i="27"/>
  <c r="O23" i="27" s="1"/>
  <c r="D58" i="30"/>
  <c r="D61" i="30" s="1"/>
  <c r="L58" i="30"/>
  <c r="L61"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I65" i="23" s="1"/>
  <c r="Q58" i="23"/>
  <c r="Q61" i="23" s="1"/>
  <c r="L58" i="29"/>
  <c r="L61" i="29" s="1"/>
  <c r="T58" i="29"/>
  <c r="T61" i="29" s="1"/>
  <c r="T64" i="29" s="1"/>
  <c r="I23" i="30"/>
  <c r="I24" i="30" s="1"/>
  <c r="Q23" i="30"/>
  <c r="Q24" i="30" s="1"/>
  <c r="E23" i="30"/>
  <c r="E24" i="30" s="1"/>
  <c r="U23" i="30"/>
  <c r="U24" i="30" s="1"/>
  <c r="J58" i="28"/>
  <c r="J61" i="28" s="1"/>
  <c r="J64" i="28" s="1"/>
  <c r="J65"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J20" i="27" s="1"/>
  <c r="R21" i="27"/>
  <c r="R23"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H64" i="30" s="1"/>
  <c r="H65"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P24" i="22" s="1"/>
  <c r="C58" i="22"/>
  <c r="C61" i="22" s="1"/>
  <c r="C64" i="22" s="1"/>
  <c r="K58" i="22"/>
  <c r="K61" i="22" s="1"/>
  <c r="K64" i="22" s="1"/>
  <c r="S58" i="22"/>
  <c r="S61" i="22" s="1"/>
  <c r="S64" i="22" s="1"/>
  <c r="F57" i="23"/>
  <c r="T23" i="24"/>
  <c r="T24" i="24" s="1"/>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G58" i="29"/>
  <c r="G61" i="29" s="1"/>
  <c r="O58" i="29"/>
  <c r="O61" i="29" s="1"/>
  <c r="P59" i="29"/>
  <c r="D64" i="30"/>
  <c r="I57" i="30"/>
  <c r="M19" i="21"/>
  <c r="M20" i="21" s="1"/>
  <c r="G57" i="21"/>
  <c r="J19" i="22"/>
  <c r="J20" i="22" s="1"/>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G23" i="30"/>
  <c r="G24" i="30" s="1"/>
  <c r="R19" i="30"/>
  <c r="F63" i="30"/>
  <c r="N63" i="30"/>
  <c r="K19" i="30"/>
  <c r="K20" i="30" s="1"/>
  <c r="S19" i="30"/>
  <c r="S23" i="30"/>
  <c r="S24" i="30" s="1"/>
  <c r="A31" i="30"/>
  <c r="A33" i="30"/>
  <c r="A39" i="30"/>
  <c r="A41" i="30"/>
  <c r="A47" i="30"/>
  <c r="A49" i="30"/>
  <c r="G57" i="30"/>
  <c r="O57" i="30"/>
  <c r="G59" i="30"/>
  <c r="G64" i="30" s="1"/>
  <c r="G65" i="30" s="1"/>
  <c r="O59" i="30"/>
  <c r="G63" i="30"/>
  <c r="O63" i="30"/>
  <c r="P63" i="30"/>
  <c r="I63" i="30"/>
  <c r="Q63" i="30"/>
  <c r="T19" i="30"/>
  <c r="E19" i="30"/>
  <c r="E20" i="30" s="1"/>
  <c r="N19" i="30"/>
  <c r="V19" i="30"/>
  <c r="N23" i="30"/>
  <c r="N24" i="30" s="1"/>
  <c r="B63" i="30"/>
  <c r="J63" i="30"/>
  <c r="R63" i="30"/>
  <c r="G19" i="30"/>
  <c r="G20" i="30" s="1"/>
  <c r="A32" i="30"/>
  <c r="A34" i="30"/>
  <c r="A40" i="30"/>
  <c r="A42" i="30"/>
  <c r="A48" i="30"/>
  <c r="A50" i="30"/>
  <c r="C63" i="30"/>
  <c r="K63" i="30"/>
  <c r="S63" i="30"/>
  <c r="P19" i="30"/>
  <c r="D63" i="30"/>
  <c r="L63" i="30"/>
  <c r="T63" i="30"/>
  <c r="H63" i="30"/>
  <c r="Q19" i="30"/>
  <c r="E63" i="30"/>
  <c r="M63" i="30"/>
  <c r="Q23" i="29"/>
  <c r="O23" i="29"/>
  <c r="T19" i="29"/>
  <c r="P63" i="29"/>
  <c r="J19" i="29"/>
  <c r="J20" i="29" s="1"/>
  <c r="R19" i="29"/>
  <c r="J23" i="29"/>
  <c r="J24" i="29" s="1"/>
  <c r="F57" i="29"/>
  <c r="N57" i="29"/>
  <c r="F59" i="29"/>
  <c r="N59" i="29"/>
  <c r="F63" i="29"/>
  <c r="N63" i="29"/>
  <c r="H63" i="29"/>
  <c r="K19" i="29"/>
  <c r="K20" i="29" s="1"/>
  <c r="S19" i="29"/>
  <c r="S23" i="29"/>
  <c r="A31" i="29"/>
  <c r="A33" i="29"/>
  <c r="A39" i="29"/>
  <c r="A41" i="29"/>
  <c r="A47" i="29"/>
  <c r="A49" i="29"/>
  <c r="G57" i="29"/>
  <c r="O57" i="29"/>
  <c r="G59" i="29"/>
  <c r="O59" i="29"/>
  <c r="G63" i="29"/>
  <c r="O63" i="29"/>
  <c r="E19" i="29"/>
  <c r="E20" i="29" s="1"/>
  <c r="M19" i="29"/>
  <c r="M20" i="29" s="1"/>
  <c r="U19" i="29"/>
  <c r="M23" i="29"/>
  <c r="M24" i="29" s="1"/>
  <c r="U23" i="29"/>
  <c r="I57" i="29"/>
  <c r="Q57" i="29"/>
  <c r="I63" i="29"/>
  <c r="Q63" i="29"/>
  <c r="N19" i="29"/>
  <c r="V19" i="29"/>
  <c r="F23" i="29"/>
  <c r="F24" i="29" s="1"/>
  <c r="N23" i="29"/>
  <c r="B63" i="29"/>
  <c r="J63" i="29"/>
  <c r="R63" i="29"/>
  <c r="L19" i="29"/>
  <c r="L20" i="29" s="1"/>
  <c r="G19" i="29"/>
  <c r="G20" i="29" s="1"/>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L19" i="28"/>
  <c r="L20" i="28" s="1"/>
  <c r="L23" i="28"/>
  <c r="L24" i="28" s="1"/>
  <c r="T23" i="28"/>
  <c r="T24" i="28" s="1"/>
  <c r="H59" i="28"/>
  <c r="P59" i="28"/>
  <c r="H63" i="28"/>
  <c r="P63" i="28"/>
  <c r="E19" i="28"/>
  <c r="E20" i="28" s="1"/>
  <c r="M19" i="28"/>
  <c r="M20" i="28" s="1"/>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O24" i="26" s="1"/>
  <c r="H64" i="26"/>
  <c r="C19" i="26"/>
  <c r="C20"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I64" i="26" s="1"/>
  <c r="I65"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J23" i="24"/>
  <c r="J24" i="24"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L19" i="23"/>
  <c r="L20" i="23" s="1"/>
  <c r="T19" i="23"/>
  <c r="D23" i="23"/>
  <c r="D24" i="23" s="1"/>
  <c r="L23" i="23"/>
  <c r="L24" i="23" s="1"/>
  <c r="T23" i="23"/>
  <c r="T24" i="23" s="1"/>
  <c r="E19" i="23"/>
  <c r="E20" i="23" s="1"/>
  <c r="M19" i="23"/>
  <c r="M20" i="23" s="1"/>
  <c r="E23" i="23"/>
  <c r="E24" i="23" s="1"/>
  <c r="M23" i="23"/>
  <c r="M24" i="23" s="1"/>
  <c r="I57" i="23"/>
  <c r="Q57" i="23"/>
  <c r="F23" i="23"/>
  <c r="F24" i="23" s="1"/>
  <c r="N23" i="23"/>
  <c r="N24" i="23" s="1"/>
  <c r="G19" i="23"/>
  <c r="G20" i="23" s="1"/>
  <c r="O19" i="23"/>
  <c r="A32" i="23"/>
  <c r="A34" i="23"/>
  <c r="A40" i="23"/>
  <c r="A42" i="23"/>
  <c r="A48" i="23"/>
  <c r="A50" i="23"/>
  <c r="H19" i="23"/>
  <c r="H20" i="23" s="1"/>
  <c r="Q19" i="23"/>
  <c r="U63" i="22"/>
  <c r="M63" i="22"/>
  <c r="E63" i="22"/>
  <c r="F63" i="22"/>
  <c r="T63" i="22"/>
  <c r="L63" i="22"/>
  <c r="D63" i="22"/>
  <c r="S63" i="22"/>
  <c r="K63" i="22"/>
  <c r="C63" i="22"/>
  <c r="N63" i="22"/>
  <c r="R63" i="22"/>
  <c r="J63" i="22"/>
  <c r="B63" i="22"/>
  <c r="Q63" i="22"/>
  <c r="I63" i="22"/>
  <c r="P63" i="22"/>
  <c r="H63" i="22"/>
  <c r="O63" i="22"/>
  <c r="G63" i="22"/>
  <c r="S19" i="22"/>
  <c r="L19" i="22"/>
  <c r="L20" i="22" s="1"/>
  <c r="T19" i="22"/>
  <c r="L23" i="22"/>
  <c r="L24" i="22" s="1"/>
  <c r="T23" i="22"/>
  <c r="T24" i="22" s="1"/>
  <c r="K23" i="22"/>
  <c r="K24" i="22" s="1"/>
  <c r="A31" i="22"/>
  <c r="A33" i="22"/>
  <c r="A41" i="22"/>
  <c r="A47" i="22"/>
  <c r="E19" i="22"/>
  <c r="E20" i="22" s="1"/>
  <c r="M19" i="22"/>
  <c r="M20" i="22" s="1"/>
  <c r="E23" i="22"/>
  <c r="E24" i="22" s="1"/>
  <c r="U23" i="22"/>
  <c r="U24" i="22" s="1"/>
  <c r="I57" i="22"/>
  <c r="Q57" i="22"/>
  <c r="K19" i="22"/>
  <c r="K20" i="22" s="1"/>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G19" i="21"/>
  <c r="G20" i="21" s="1"/>
  <c r="Q19" i="21"/>
  <c r="J23" i="21"/>
  <c r="J24" i="21" s="1"/>
  <c r="R23" i="21"/>
  <c r="R24" i="21" s="1"/>
  <c r="I19" i="21"/>
  <c r="I20" i="21" s="1"/>
  <c r="L19" i="21"/>
  <c r="L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H65" i="23"/>
  <c r="J65" i="23"/>
  <c r="E65" i="23"/>
  <c r="I65" i="29"/>
  <c r="C65" i="29"/>
  <c r="C19" i="29"/>
  <c r="C20" i="29" s="1"/>
  <c r="D65" i="24"/>
  <c r="L65" i="24"/>
  <c r="J65" i="24"/>
  <c r="B65" i="24"/>
  <c r="H65" i="26"/>
  <c r="L65" i="26"/>
  <c r="C65" i="30"/>
  <c r="I65" i="30"/>
  <c r="E65" i="30"/>
  <c r="D65" i="30"/>
  <c r="K65" i="30"/>
  <c r="J65" i="30"/>
  <c r="B65" i="30"/>
  <c r="K65" i="28"/>
  <c r="D65" i="28"/>
  <c r="K65" i="27"/>
  <c r="E65" i="27"/>
  <c r="C65" i="27"/>
  <c r="D65" i="27"/>
  <c r="J65" i="27"/>
  <c r="K65" i="21"/>
  <c r="K65" i="22"/>
  <c r="C65" i="22"/>
  <c r="E65" i="22"/>
  <c r="C23" i="21"/>
  <c r="C24" i="21" s="1"/>
  <c r="H64" i="22"/>
  <c r="H65" i="22" s="1"/>
  <c r="L64" i="30"/>
  <c r="L65" i="30" s="1"/>
  <c r="L64" i="28"/>
  <c r="L65" i="28" s="1"/>
  <c r="C64" i="23"/>
  <c r="C65" i="23" s="1"/>
  <c r="F66" i="26"/>
  <c r="F65" i="26"/>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J66" i="28"/>
  <c r="G64" i="26"/>
  <c r="G64" i="29"/>
  <c r="F64" i="22"/>
  <c r="O64" i="26"/>
  <c r="O66" i="26" s="1"/>
  <c r="R66" i="22"/>
  <c r="T66" i="24"/>
  <c r="U66" i="23"/>
  <c r="P64" i="30"/>
  <c r="P66" i="30" s="1"/>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D66" i="22"/>
  <c r="S66" i="26"/>
  <c r="L66" i="26"/>
  <c r="T66" i="30"/>
  <c r="C66" i="29"/>
  <c r="R66" i="28"/>
  <c r="N64" i="26"/>
  <c r="N66" i="26" s="1"/>
  <c r="O64" i="29"/>
  <c r="O66" i="29" s="1"/>
  <c r="P64" i="29"/>
  <c r="P66" i="29" s="1"/>
  <c r="S64" i="1"/>
  <c r="R66" i="26"/>
  <c r="D66" i="27"/>
  <c r="N64" i="29"/>
  <c r="N66" i="29" s="1"/>
  <c r="R66" i="30"/>
  <c r="D66" i="23"/>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P66" i="24"/>
  <c r="D66" i="24"/>
  <c r="M66" i="24"/>
  <c r="I66" i="23"/>
  <c r="N66" i="23"/>
  <c r="E66" i="23"/>
  <c r="I66" i="22"/>
  <c r="M66" i="22"/>
  <c r="S66" i="22"/>
  <c r="K66" i="22"/>
  <c r="T66" i="22"/>
  <c r="M66" i="21"/>
  <c r="K66" i="21"/>
  <c r="C66" i="21"/>
  <c r="D66" i="21"/>
  <c r="R66" i="21"/>
  <c r="N64" i="1"/>
  <c r="M64" i="1"/>
  <c r="T64" i="1"/>
  <c r="L64" i="1"/>
  <c r="L65" i="1" s="1"/>
  <c r="J64" i="1"/>
  <c r="J65" i="1" s="1"/>
  <c r="K64" i="1"/>
  <c r="O64" i="1"/>
  <c r="C64" i="1"/>
  <c r="C65" i="1" s="1"/>
  <c r="I64" i="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H65" i="1" l="1"/>
  <c r="I65" i="1"/>
  <c r="D65" i="1"/>
  <c r="K65" i="1"/>
  <c r="B65" i="1"/>
  <c r="D66" i="26"/>
  <c r="H66" i="22"/>
  <c r="C66" i="23"/>
  <c r="H66" i="21"/>
  <c r="L66" i="30"/>
  <c r="L66" i="28"/>
  <c r="I66" i="24"/>
  <c r="L66" i="27"/>
  <c r="L65" i="27"/>
  <c r="L66" i="22"/>
  <c r="K66" i="29"/>
  <c r="K65" i="29"/>
  <c r="K66" i="23"/>
  <c r="K65" i="23"/>
  <c r="K66" i="26"/>
  <c r="K65" i="26"/>
  <c r="K66" i="24"/>
  <c r="J66" i="22"/>
  <c r="J65" i="22"/>
  <c r="J66" i="21"/>
  <c r="J65" i="21"/>
  <c r="J66" i="29"/>
  <c r="J65" i="29"/>
  <c r="J66" i="26"/>
  <c r="I66" i="21"/>
  <c r="I65" i="21"/>
  <c r="H66" i="27"/>
  <c r="H65" i="27"/>
  <c r="H66" i="28"/>
  <c r="H65" i="28"/>
  <c r="H66" i="29"/>
  <c r="H65" i="29"/>
  <c r="H66" i="24"/>
  <c r="H65" i="24"/>
  <c r="G66" i="28"/>
  <c r="G65" i="28"/>
  <c r="G66" i="21"/>
  <c r="G65" i="21"/>
  <c r="G66" i="23"/>
  <c r="G65" i="23"/>
  <c r="G66" i="22"/>
  <c r="G65" i="22"/>
  <c r="G66" i="29"/>
  <c r="G65" i="29"/>
  <c r="G66" i="26"/>
  <c r="G65" i="26"/>
  <c r="G66" i="24"/>
  <c r="G65" i="24"/>
  <c r="G66" i="27"/>
  <c r="G65" i="27"/>
  <c r="F66" i="21"/>
  <c r="F65" i="21"/>
  <c r="F66" i="23"/>
  <c r="F65" i="23"/>
  <c r="F66" i="22"/>
  <c r="F65" i="22"/>
  <c r="F66" i="27"/>
  <c r="F65" i="27"/>
  <c r="F66" i="29"/>
  <c r="F65" i="29"/>
  <c r="F66" i="28"/>
  <c r="F65" i="28"/>
  <c r="F66" i="24"/>
  <c r="F65" i="24"/>
  <c r="F66" i="30"/>
  <c r="F65" i="30"/>
  <c r="E66" i="29"/>
  <c r="E65" i="29"/>
  <c r="E66" i="26"/>
  <c r="E65" i="26"/>
  <c r="E66" i="28"/>
  <c r="E65" i="28"/>
  <c r="E66" i="21"/>
  <c r="E65" i="21"/>
  <c r="E66" i="24"/>
  <c r="E65" i="24"/>
  <c r="D66" i="29"/>
  <c r="C66" i="28"/>
  <c r="C65" i="28"/>
  <c r="C66" i="24"/>
  <c r="C65" i="24"/>
  <c r="B66" i="26"/>
  <c r="B65" i="26"/>
  <c r="B66" i="27"/>
  <c r="B65" i="27"/>
  <c r="B66" i="29"/>
  <c r="B65" i="29"/>
  <c r="B66" i="22"/>
  <c r="B65" i="22"/>
  <c r="B66" i="28"/>
  <c r="B65" i="28"/>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<sst xmlns="http://schemas.openxmlformats.org/spreadsheetml/2006/main" count="2289" uniqueCount="187">
  <si>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</si>
  <si>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</si>
  <si>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</si>
  <si>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</si>
  <si>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</si>
  <si>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</si>
  <si>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</si>
  <si>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</si>
  <si>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</si>
  <si>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</si>
  <si>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</si>
  <si>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</si>
  <si>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</si>
  <si>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</si>
  <si>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</si>
  <si>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</si>
  <si>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</si>
  <si>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</si>
  <si>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</si>
  <si>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</si>
  <si>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</si>
  <si>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</si>
  <si>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</si>
  <si>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</si>
  <si>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</si>
  <si>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</si>
  <si>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</si>
  <si>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</si>
  <si>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</si>
  <si>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</si>
  <si>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</si>
  <si>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</si>
  <si>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</si>
  <si>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</si>
  <si>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</si>
  <si>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</si>
  <si>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</si>
  <si>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</si>
  <si>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</si>
  <si>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</si>
  <si>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</si>
  <si>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</si>
  <si>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</si>
  <si>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</si>
  <si>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</si>
  <si>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</si>
  <si>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</si>
  <si>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</si>
  <si>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</si>
  <si>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</si>
  <si>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</si>
  <si>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</si>
  <si>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</si>
  <si>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</si>
  <si>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</si>
  <si>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</si>
  <si>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</si>
  <si>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</si>
  <si>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</si>
  <si>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</si>
  <si>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</si>
  <si>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</si>
  <si>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</si>
  <si>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</si>
  <si>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</si>
  <si>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</si>
  <si>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</si>
  <si>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</si>
  <si>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</si>
  <si>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</si>
  <si>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</si>
  <si>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</si>
  <si>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</si>
  <si>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</si>
  <si>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</si>
  <si>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</si>
  <si>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</si>
  <si>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</si>
  <si>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</si>
  <si>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</si>
  <si>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</si>
  <si>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</si>
  <si>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</si>
  <si>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</si>
  <si>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</si>
  <si>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</si>
  <si>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</si>
  <si>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</si>
  <si>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</si>
  <si>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</si>
  <si>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</si>
  <si>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</si>
  <si>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</si>
  <si>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</si>
  <si>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</si>
  <si>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</si>
  <si>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</si>
  <si>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</si>
  <si>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</si>
  <si>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</si>
  <si>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</si>
  <si>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</si>
  <si>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</si>
  <si>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</si>
  <si>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</si>
  <si>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</si>
  <si>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</si>
  <si>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</si>
  <si>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</si>
  <si>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</si>
  <si>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</si>
  <si>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</si>
  <si>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</si>
  <si>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</si>
  <si>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</si>
  <si>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</si>
  <si>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</si>
  <si>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</si>
  <si>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</si>
  <si>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</si>
  <si>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</si>
  <si>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</si>
  <si>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</si>
  <si>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</si>
  <si>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</si>
  <si>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</si>
  <si>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</si>
  <si>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</si>
  <si>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</si>
  <si>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</si>
  <si>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</si>
  <si>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</si>
  <si>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</si>
  <si>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</si>
  <si>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</si>
  <si>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</si>
  <si>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</si>
  <si>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</si>
  <si>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</si>
  <si>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</si>
  <si>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</si>
  <si>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</si>
  <si>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</si>
  <si>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</si>
  <si>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</si>
  <si>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</si>
  <si>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</si>
  <si>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</si>
  <si>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</si>
  <si>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</si>
  <si>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</si>
  <si>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</si>
  <si>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</si>
  <si>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</si>
  <si>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</si>
  <si>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</si>
  <si>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</si>
  <si>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</si>
  <si>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</si>
  <si>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</si>
  <si>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PAN-017261</t>
  </si>
  <si>
    <t>EPR-GP3792SK</t>
  </si>
  <si>
    <t>Byproduct Recovery Ltd</t>
  </si>
  <si>
    <t>Pentwyn Farm, Three Cocks, Brecon, Powys, LD3 0SW</t>
  </si>
  <si>
    <t>Ethan Banfield</t>
  </si>
  <si>
    <t>Moderate</t>
  </si>
  <si>
    <t>TP</t>
  </si>
  <si>
    <t>BP</t>
  </si>
  <si>
    <t>Lodge</t>
  </si>
  <si>
    <t>PC</t>
  </si>
  <si>
    <t>17A</t>
  </si>
  <si>
    <t>16A</t>
  </si>
  <si>
    <t>A</t>
  </si>
  <si>
    <t>B</t>
  </si>
  <si>
    <t>C</t>
  </si>
  <si>
    <t>D</t>
  </si>
  <si>
    <t>E</t>
  </si>
  <si>
    <t>Bryngwyn</t>
  </si>
  <si>
    <t>Capel Dewi</t>
  </si>
  <si>
    <t>Cefn Dryscoed</t>
  </si>
  <si>
    <t>Cray</t>
  </si>
  <si>
    <t>Elan</t>
  </si>
  <si>
    <t>Hirwaun</t>
  </si>
  <si>
    <t>Llyswen</t>
  </si>
  <si>
    <t>Newent</t>
  </si>
  <si>
    <t>Talybont</t>
  </si>
  <si>
    <t>Whitbourne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</si>
</sst>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27" sqref="C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48.6</v>
      </c>
      <c r="G1" s="120" t="s">
        <v>43</v>
      </c>
      <c r="H1" s="121"/>
      <c r="I1" s="96">
        <v>5.28</v>
      </c>
      <c r="J1" s="119" t="s">
        <v>153</v>
      </c>
      <c r="K1" s="119"/>
      <c r="L1" s="96">
        <v>25</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v>190902</v>
      </c>
      <c r="G2" s="138" t="s">
        <v>110</v>
      </c>
      <c r="H2" s="139"/>
      <c r="I2" s="96"/>
      <c r="J2" s="119" t="s">
        <v>158</v>
      </c>
      <c r="K2" s="119"/>
      <c r="L2" s="96">
        <v>0.02</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c r="J3" s="120" t="s">
        <v>154</v>
      </c>
      <c r="K3" s="121"/>
      <c r="L3" s="96">
        <f>(L1/(L2*10000))*100</f>
        <v>12.5</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177</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166</v>
      </c>
      <c r="D8" s="15" t="s">
        <v>167</v>
      </c>
      <c r="E8" s="15" t="s">
        <v>168</v>
      </c>
      <c r="F8" s="15" t="s">
        <v>169</v>
      </c>
      <c r="G8" s="15" t="s">
        <v>170</v>
      </c>
      <c r="H8" s="15" t="s">
        <v>171</v>
      </c>
      <c r="I8" s="15" t="s">
        <v>172</v>
      </c>
      <c r="J8" s="15" t="s">
        <v>173</v>
      </c>
      <c r="K8" s="15" t="s">
        <v>174</v>
      </c>
      <c r="L8" s="15" t="s">
        <v>175</v>
      </c>
      <c r="M8" s="15" t="s">
        <v>176</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165</v>
      </c>
      <c r="D9" s="15" t="s">
        <v>165</v>
      </c>
      <c r="E9" s="15" t="s">
        <v>165</v>
      </c>
      <c r="F9" s="15" t="s">
        <v>165</v>
      </c>
      <c r="G9" s="15" t="s">
        <v>165</v>
      </c>
      <c r="H9" s="15" t="s">
        <v>165</v>
      </c>
      <c r="I9" s="15" t="s">
        <v>165</v>
      </c>
      <c r="J9" s="15" t="s">
        <v>165</v>
      </c>
      <c r="K9" s="15" t="s">
        <v>165</v>
      </c>
      <c r="L9" s="15" t="s">
        <v>165</v>
      </c>
      <c r="M9" s="15" t="s">
        <v>165</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6.6</v>
      </c>
      <c r="D10" s="15">
        <v>6.9</v>
      </c>
      <c r="E10" s="15">
        <v>6.6</v>
      </c>
      <c r="F10" s="15">
        <v>6.4</v>
      </c>
      <c r="G10" s="15">
        <v>6.5</v>
      </c>
      <c r="H10" s="15">
        <v>6.5</v>
      </c>
      <c r="I10" s="15">
        <v>6.9</v>
      </c>
      <c r="J10" s="15">
        <v>6.9</v>
      </c>
      <c r="K10" s="15">
        <v>6.8</v>
      </c>
      <c r="L10" s="15">
        <v>6.9</v>
      </c>
      <c r="M10" s="15">
        <v>6.7</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3</v>
      </c>
      <c r="E11" s="15">
        <v>3</v>
      </c>
      <c r="F11" s="15">
        <v>3</v>
      </c>
      <c r="G11" s="15">
        <v>3</v>
      </c>
      <c r="H11" s="15">
        <v>3</v>
      </c>
      <c r="I11" s="15">
        <v>2</v>
      </c>
      <c r="J11" s="15">
        <v>2</v>
      </c>
      <c r="K11" s="15">
        <v>2</v>
      </c>
      <c r="L11" s="15">
        <v>2</v>
      </c>
      <c r="M11" s="15">
        <v>2</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2</v>
      </c>
      <c r="D12" s="15">
        <v>2</v>
      </c>
      <c r="E12" s="15">
        <v>2</v>
      </c>
      <c r="F12" s="15">
        <v>3</v>
      </c>
      <c r="G12" s="15">
        <v>2</v>
      </c>
      <c r="H12" s="15">
        <v>2</v>
      </c>
      <c r="I12" s="15">
        <v>2</v>
      </c>
      <c r="J12" s="15">
        <v>2</v>
      </c>
      <c r="K12" s="15">
        <v>2</v>
      </c>
      <c r="L12" s="15">
        <v>2</v>
      </c>
      <c r="M12" s="15">
        <v>2</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2</v>
      </c>
      <c r="E13" s="15">
        <v>2</v>
      </c>
      <c r="F13" s="15">
        <v>3</v>
      </c>
      <c r="G13" s="15">
        <v>2</v>
      </c>
      <c r="H13" s="15">
        <v>2</v>
      </c>
      <c r="I13" s="15">
        <v>1</v>
      </c>
      <c r="J13" s="15">
        <v>1</v>
      </c>
      <c r="K13" s="15">
        <v>1</v>
      </c>
      <c r="L13" s="15">
        <v>1</v>
      </c>
      <c r="M13" s="15">
        <v>1</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t="s">
        <v>113</v>
      </c>
      <c r="K14" s="100" t="s">
        <v>113</v>
      </c>
      <c r="L14" s="100" t="s">
        <v>113</v>
      </c>
      <c r="M14" s="100" t="s">
        <v>113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38</v>
      </c>
      <c r="G15" s="15">
        <v>38</v>
      </c>
      <c r="H15" s="15">
        <v>38</v>
      </c>
      <c r="I15" s="15">
        <v>38</v>
      </c>
      <c r="J15" s="15">
        <v>38</v>
      </c>
      <c r="K15" s="15">
        <v>38</v>
      </c>
      <c r="L15" s="15">
        <v>38</v>
      </c>
      <c r="M15" s="15">
        <v>38</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20.504449999999999</v>
      </c>
      <c r="D18" s="16">
        <f>$D32</f>
        <v>20.504449999999999</v>
      </c>
      <c r="E18" s="16">
        <f>$D33</f>
        <v>20.504449999999999</v>
      </c>
      <c r="F18" s="16">
        <f>$D34</f>
        <v>20.504449999999999</v>
      </c>
      <c r="G18" s="16">
        <f>$D35</f>
        <v>20.504449999999999</v>
      </c>
      <c r="H18" s="16">
        <f>$D36</f>
        <v>20.504449999999999</v>
      </c>
      <c r="I18" s="16">
        <f>$D37</f>
        <v>20.504449999999999</v>
      </c>
      <c r="J18" s="16">
        <f>$D38</f>
        <v>20.504449999999999</v>
      </c>
      <c r="K18" s="16">
        <f>$D39</f>
        <v>20.504449999999999</v>
      </c>
      <c r="L18" s="16">
        <f>$D40</f>
        <v>20.504449999999999</v>
      </c>
      <c r="M18" s="16">
        <f>$D41</f>
        <v>20.504449999999999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-44.095549999999996</v>
      </c>
      <c r="D19" s="16">
        <f t="shared" ref="D19:V19" si="1">D18-D17</f>
        <v>-44.095549999999996</v>
      </c>
      <c r="E19" s="16">
        <f t="shared" si="1"/>
        <v>-44.095549999999996</v>
      </c>
      <c r="F19" s="16">
        <f t="shared" si="1"/>
        <v>-44.095549999999996</v>
      </c>
      <c r="G19" s="16">
        <f t="shared" si="1"/>
        <v>-44.095549999999996</v>
      </c>
      <c r="H19" s="16">
        <f t="shared" si="1"/>
        <v>-44.095549999999996</v>
      </c>
      <c r="I19" s="16">
        <f t="shared" si="1"/>
        <v>-44.095549999999996</v>
      </c>
      <c r="J19" s="16">
        <f t="shared" si="1"/>
        <v>-44.095549999999996</v>
      </c>
      <c r="K19" s="16">
        <f t="shared" si="1"/>
        <v>-44.095549999999996</v>
      </c>
      <c r="L19" s="16">
        <f t="shared" si="1"/>
        <v>-44.095549999999996</v>
      </c>
      <c r="M19" s="16">
        <f t="shared" si="1"/>
        <v>-44.095549999999996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3.0125000000000002</v>
      </c>
      <c r="D22" s="16">
        <f>$E32</f>
        <v>3.0125000000000002</v>
      </c>
      <c r="E22" s="16">
        <f>$E33</f>
        <v>3.0125000000000002</v>
      </c>
      <c r="F22" s="16">
        <f>$E34</f>
        <v>3.0125000000000002</v>
      </c>
      <c r="G22" s="16">
        <f>$E35</f>
        <v>3.0125000000000002</v>
      </c>
      <c r="H22" s="16">
        <f>$E36</f>
        <v>3.0125000000000002</v>
      </c>
      <c r="I22" s="16">
        <f>$E37</f>
        <v>3.0125000000000002</v>
      </c>
      <c r="J22" s="16">
        <f>$E38</f>
        <v>3.0125000000000002</v>
      </c>
      <c r="K22" s="16">
        <f>$E39</f>
        <v>3.0125000000000002</v>
      </c>
      <c r="L22" s="16">
        <f>$E40</f>
        <v>3.0125000000000002</v>
      </c>
      <c r="M22" s="16">
        <f>$E41</f>
        <v>3.0125000000000002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-224.98750000000001</v>
      </c>
      <c r="D23" s="16">
        <f t="shared" ref="D23:V23" si="3">D22-D21</f>
        <v>-224.98750000000001</v>
      </c>
      <c r="E23" s="16">
        <f t="shared" si="3"/>
        <v>-224.98750000000001</v>
      </c>
      <c r="F23" s="16">
        <f t="shared" si="3"/>
        <v>-224.98750000000001</v>
      </c>
      <c r="G23" s="16">
        <f t="shared" si="3"/>
        <v>-224.98750000000001</v>
      </c>
      <c r="H23" s="16">
        <f t="shared" si="3"/>
        <v>-224.98750000000001</v>
      </c>
      <c r="I23" s="16">
        <f t="shared" si="3"/>
        <v>-224.98750000000001</v>
      </c>
      <c r="J23" s="16">
        <f t="shared" si="3"/>
        <v>-224.98750000000001</v>
      </c>
      <c r="K23" s="16">
        <f t="shared" si="3"/>
        <v>-224.98750000000001</v>
      </c>
      <c r="L23" s="16">
        <f t="shared" si="3"/>
        <v>-224.98750000000001</v>
      </c>
      <c r="M23" s="16">
        <f t="shared" si="3"/>
        <v>-224.98750000000001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2.73</v>
      </c>
      <c r="C28" s="15">
        <v>0.02</v>
      </c>
      <c r="D28" s="15">
        <v>35.799999999999997</v>
      </c>
      <c r="E28" s="15">
        <v>10</v>
      </c>
      <c r="F28" s="15">
        <v>10</v>
      </c>
      <c r="G28" s="15">
        <v>0.74</v>
      </c>
      <c r="H28" s="15">
        <v>3.37</v>
      </c>
      <c r="I28" s="15">
        <v>0.5</v>
      </c>
      <c r="J28" s="15">
        <v>1.6E-2</v>
      </c>
      <c r="K28" s="23">
        <v>0.05</v>
      </c>
      <c r="L28" s="15">
        <v>0.77200000000000002</v>
      </c>
      <c r="M28" s="15">
        <v>0.91500000000000004</v>
      </c>
      <c r="N28" s="15">
        <v>47</v>
      </c>
      <c r="O28" s="15">
        <v>10681</v>
      </c>
      <c r="P28" s="15"/>
      <c r="Q28" s="15">
        <v>82.6</v>
      </c>
      <c r="R28" s="15">
        <v>6.3E-2</v>
      </c>
      <c r="S28" s="15">
        <v>0.5</v>
      </c>
      <c r="T28" s="15"/>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20.504449999999999</v>
      </c>
      <c r="E31" s="77">
        <f>(IF(E$27="%w/w SAR",((E$28*10)*$B31),IF(E$27="%w/w DM",(((E$28*10)*($B$28/100))*$B31),IF(E$27="kg/t SAR",(E$28*$B31),IF(E$27="kg/t DM",((E$28*($B$28/100))*$B31),IF(E$27="mg/kg SAR",((E$28*0.001)*$B31),IF(E$27="mg/kg DM",(((E$28*0.001)*($B$28/100))*$B31),"0")))))))*1.205</f>
        <v>3.0125000000000002</v>
      </c>
      <c r="F31" s="77">
        <f>(IF(F$27="%w/w SAR",((F$28*10)*$B31),IF(F$27="%w/w DM",(((F$28*10)*($B$28/100))*$B31),IF(F$27="kg/t SAR",(F$28*$B31),IF(F$27="kg/t DM",((F$28*($B$28/100))*$B31),IF(F$27="mg/kg SAR",((F$28*0.001)*$B31),IF(F$27="mg/kg DM",(((F$28*0.001)*($B$28/100))*$B31),"0")))))))*1.658</f>
        <v>4.1449999999999996</v>
      </c>
      <c r="G31" s="77">
        <f t="shared" ref="G31:P31" si="5">IF(G$27="%w/w SAR",((G$28*10)*$B31),IF(G$27="%w/w DM",(((G$28*10)*($B$28/100))*$B31),IF(G$27="kg/t SAR",(G$28*$B31),IF(G$27="kg/t DM",((G$28*($B$28/100))*$B31),IF(G$27="mg/kg SAR",((G$28*0.001)*$B31),IF(G$27="mg/kg DM",(((G$28*0.001)*($B$28/100))*$B31),0))))))</f>
        <v>0.185</v>
      </c>
      <c r="H31" s="77">
        <f t="shared" si="5"/>
        <v>0.84250000000000003</v>
      </c>
      <c r="I31" s="77">
        <f t="shared" si="5"/>
        <v>0.125</v>
      </c>
      <c r="J31" s="77">
        <f t="shared" si="5"/>
        <v>4.0000000000000001E-3</v>
      </c>
      <c r="K31" s="77">
        <f t="shared" si="5"/>
        <v>1.2500000000000001E-2</v>
      </c>
      <c r="L31" s="77">
        <f t="shared" si="5"/>
        <v>0.193</v>
      </c>
      <c r="M31" s="77">
        <f t="shared" si="5"/>
        <v>0.22875000000000001</v>
      </c>
      <c r="N31" s="77">
        <f t="shared" si="5"/>
        <v>11.75</v>
      </c>
      <c r="O31" s="77">
        <f t="shared" si="5"/>
        <v>2670.2500000000005</v>
      </c>
      <c r="P31" s="77">
        <f t="shared" si="5"/>
        <v>0</v>
      </c>
      <c r="Q31" s="77">
        <f>(IF(Q$27="%w/w SAR",((Q$28*10)*$B31),IF(Q$27="%w/w DM",(((Q$28*10)*($B$28/100))*$B31),IF(Q$27="kg/t SAR",(Q$28*$B31),IF(Q$27="kg/t DM",((Q$28*($B$28/100))*$B31),IF(Q$27="mg/kg SAR",((Q$28*0.001)*$B31),IF(Q$27="mg/kg DM",(((Q$28*0.001)*($B$28/100))*$B31),0)))))))*2.5</f>
        <v>51.625</v>
      </c>
      <c r="R31" s="77">
        <f>IF(R$27="%w/w SAR",((R$28*10)*$B31),IF(R$27="%w/w DM",(((R$28*10)*($B$28/100))*$B31),IF(R$27="kg/t SAR",(R$28*$B31),IF(R$27="kg/t DM",((R$28*($B$28/100))*$B31),IF(R$27="mg/kg SAR",((R$28*0.001)*$B31),IF(R$27="mg/kg DM",(((R$28*0.001)*($B$28/100))*$B31),0))))))</f>
        <v>1.575E-2</v>
      </c>
      <c r="S31" s="77">
        <f>IF(S$27="%w/w SAR",((S$28*10)*$B31),IF(S$27="%w/w DM",(((S$28*10)*($B$28/100))*$B31),IF(S$27="kg/t SAR",(S$28*$B31),IF(S$27="kg/t DM",((S$28*($B$28/100))*$B31),IF(S$27="mg/kg SAR",((S$28*0.001)*$B31),IF(S$27="mg/kg DM",(((S$28*0.001)*($B$28/100))*$B31),0))))))</f>
        <v>0.125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2.5</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20.504449999999999</v>
      </c>
      <c r="E32" s="77">
        <f t="shared" ref="E32:E50" si="8">(IF(E$27="%w/w SAR",((E$28*10)*$B32),IF(E$27="%w/w DM",(((E$28*10)*($B$28/100))*$B32),IF(E$27="kg/t SAR",(E$28*$B32),IF(E$27="kg/t DM",((E$28*($B$28/100))*$B32),IF(E$27="mg/kg SAR",((E$28*0.001)*$B32),IF(E$27="mg/kg DM",(((E$28*0.001)*($B$28/100))*$B32),"0")))))))*1.205</f>
        <v>3.0125000000000002</v>
      </c>
      <c r="F32" s="77">
        <f t="shared" ref="F32:F50" si="9">(IF(F$27="%w/w SAR",((F$28*10)*$B32),IF(F$27="%w/w DM",(((F$28*10)*($B$28/100))*$B32),IF(F$27="kg/t SAR",(F$28*$B32),IF(F$27="kg/t DM",((F$28*($B$28/100))*$B32),IF(F$27="mg/kg SAR",((F$28*0.001)*$B32),IF(F$27="mg/kg DM",(((F$28*0.001)*($B$28/100))*$B32),"0")))))))*1.658</f>
        <v>4.1449999999999996</v>
      </c>
      <c r="G32" s="77">
        <f t="shared" ref="G32:P50" si="10">IF(G$27="%w/w SAR",((G$28*10)*$B32),IF(G$27="%w/w DM",(((G$28*10)*($B$28/100))*$B32),IF(G$27="kg/t SAR",(G$28*$B32),IF(G$27="kg/t DM",((G$28*($B$28/100))*$B32),IF(G$27="mg/kg SAR",((G$28*0.001)*$B32),IF(G$27="mg/kg DM",(((G$28*0.001)*($B$28/100))*$B32),0))))))</f>
        <v>0.185</v>
      </c>
      <c r="H32" s="77">
        <f t="shared" si="10"/>
        <v>0.84250000000000003</v>
      </c>
      <c r="I32" s="77">
        <f t="shared" si="10"/>
        <v>0.125</v>
      </c>
      <c r="J32" s="77">
        <f t="shared" si="10"/>
        <v>4.0000000000000001E-3</v>
      </c>
      <c r="K32" s="77">
        <f t="shared" si="10"/>
        <v>1.2500000000000001E-2</v>
      </c>
      <c r="L32" s="77">
        <f t="shared" si="10"/>
        <v>0.193</v>
      </c>
      <c r="M32" s="77">
        <f t="shared" si="10"/>
        <v>0.22875000000000001</v>
      </c>
      <c r="N32" s="77">
        <f t="shared" si="10"/>
        <v>11.75</v>
      </c>
      <c r="O32" s="77">
        <f t="shared" si="10"/>
        <v>2670.2500000000005</v>
      </c>
      <c r="P32" s="77">
        <f t="shared" si="10"/>
        <v>0</v>
      </c>
      <c r="Q32" s="77">
        <f t="shared" ref="Q32:Q50" si="11">(IF(Q$27="%w/w SAR",((Q$28*10)*$B32),IF(Q$27="%w/w DM",(((Q$28*10)*($B$28/100))*$B32),IF(Q$27="kg/t SAR",(Q$28*$B32),IF(Q$27="kg/t DM",((Q$28*($B$28/100))*$B32),IF(Q$27="mg/kg SAR",((Q$28*0.001)*$B32),IF(Q$27="mg/kg DM",(((Q$28*0.001)*($B$28/100))*$B32),0)))))))*2.5</f>
        <v>51.625</v>
      </c>
      <c r="R32" s="77">
        <f t="shared" ref="R32:U50" si="12">IF(R$27="%w/w SAR",((R$28*10)*$B32),IF(R$27="%w/w DM",(((R$28*10)*($B$28/100))*$B32),IF(R$27="kg/t SAR",(R$28*$B32),IF(R$27="kg/t DM",((R$28*($B$28/100))*$B32),IF(R$27="mg/kg SAR",((R$28*0.001)*$B32),IF(R$27="mg/kg DM",(((R$28*0.001)*($B$28/100))*$B32),0))))))</f>
        <v>1.575E-2</v>
      </c>
      <c r="S32" s="77">
        <f t="shared" si="12"/>
        <v>0.125</v>
      </c>
      <c r="T32" s="77">
        <f t="shared" si="12"/>
        <v>0</v>
      </c>
      <c r="U32" s="77">
        <f t="shared" si="12"/>
        <v>2.5</v>
      </c>
      <c r="AB32" s="59"/>
      <c r="AC32" s="59"/>
      <c r="AD32" s="59"/>
      <c r="AE32" s="59"/>
      <c r="AF32" s="59"/>
      <c r="AG32" s="59"/>
      <c r="AH32" s="59"/>
      <c r="AI32" s="59"/>
    </row>
    <row r="33" spans="1:35" s="72" customFormat="1" ht="13" x14ac:dyDescent="0.35">
      <c r="A33" s="13" t="str">
        <f>E8</f>
        <v>Lodge</v>
      </c>
      <c r="B33" s="15">
        <v>250</v>
      </c>
      <c r="C33" s="77">
        <f t="shared" si="6"/>
        <v>50</v>
      </c>
      <c r="D33" s="77">
        <f t="shared" si="7"/>
        <v>20.504449999999999</v>
      </c>
      <c r="E33" s="77">
        <f t="shared" si="8"/>
        <v>3.0125000000000002</v>
      </c>
      <c r="F33" s="77">
        <f t="shared" si="9"/>
        <v>4.1449999999999996</v>
      </c>
      <c r="G33" s="77">
        <f t="shared" si="10"/>
        <v>0.185</v>
      </c>
      <c r="H33" s="77">
        <f t="shared" si="10"/>
        <v>0.84250000000000003</v>
      </c>
      <c r="I33" s="77">
        <f t="shared" si="10"/>
        <v>0.125</v>
      </c>
      <c r="J33" s="77">
        <f t="shared" si="10"/>
        <v>4.0000000000000001E-3</v>
      </c>
      <c r="K33" s="77">
        <f t="shared" si="10"/>
        <v>1.2500000000000001E-2</v>
      </c>
      <c r="L33" s="77">
        <f t="shared" si="10"/>
        <v>0.193</v>
      </c>
      <c r="M33" s="77">
        <f t="shared" si="10"/>
        <v>0.22875000000000001</v>
      </c>
      <c r="N33" s="77">
        <f t="shared" si="10"/>
        <v>11.75</v>
      </c>
      <c r="O33" s="77">
        <f t="shared" si="10"/>
        <v>2670.2500000000005</v>
      </c>
      <c r="P33" s="77">
        <f t="shared" si="10"/>
        <v>0</v>
      </c>
      <c r="Q33" s="77">
        <f t="shared" si="11"/>
        <v>51.625</v>
      </c>
      <c r="R33" s="77">
        <f t="shared" si="12"/>
        <v>1.575E-2</v>
      </c>
      <c r="S33" s="77">
        <f t="shared" si="12"/>
        <v>0.125</v>
      </c>
      <c r="T33" s="77">
        <f t="shared" si="12"/>
        <v>0</v>
      </c>
      <c r="U33" s="77">
        <f t="shared" si="12"/>
        <v>2.5</v>
      </c>
      <c r="AB33" s="59"/>
      <c r="AC33" s="59"/>
      <c r="AD33" s="59"/>
      <c r="AE33" s="59"/>
      <c r="AF33" s="59"/>
      <c r="AG33" s="59"/>
      <c r="AH33" s="59"/>
      <c r="AI33" s="59"/>
    </row>
    <row r="34" spans="1:35" s="72" customFormat="1" ht="13" x14ac:dyDescent="0.35">
      <c r="A34" s="13" t="str">
        <f>F8</f>
        <v>PC</v>
      </c>
      <c r="B34" s="15">
        <v>250</v>
      </c>
      <c r="C34" s="77">
        <f t="shared" si="6"/>
        <v>50</v>
      </c>
      <c r="D34" s="77">
        <f t="shared" si="7"/>
        <v>20.504449999999999</v>
      </c>
      <c r="E34" s="77">
        <f t="shared" si="8"/>
        <v>3.0125000000000002</v>
      </c>
      <c r="F34" s="77">
        <f t="shared" si="9"/>
        <v>4.1449999999999996</v>
      </c>
      <c r="G34" s="77">
        <f t="shared" si="10"/>
        <v>0.185</v>
      </c>
      <c r="H34" s="77">
        <f t="shared" si="10"/>
        <v>0.84250000000000003</v>
      </c>
      <c r="I34" s="77">
        <f t="shared" si="10"/>
        <v>0.125</v>
      </c>
      <c r="J34" s="77">
        <f t="shared" si="10"/>
        <v>4.0000000000000001E-3</v>
      </c>
      <c r="K34" s="77">
        <f t="shared" si="10"/>
        <v>1.2500000000000001E-2</v>
      </c>
      <c r="L34" s="77">
        <f t="shared" si="10"/>
        <v>0.193</v>
      </c>
      <c r="M34" s="77">
        <f t="shared" si="10"/>
        <v>0.22875000000000001</v>
      </c>
      <c r="N34" s="77">
        <f t="shared" si="10"/>
        <v>11.75</v>
      </c>
      <c r="O34" s="77">
        <f t="shared" si="10"/>
        <v>2670.2500000000005</v>
      </c>
      <c r="P34" s="77">
        <f t="shared" si="10"/>
        <v>0</v>
      </c>
      <c r="Q34" s="77">
        <f t="shared" si="11"/>
        <v>51.625</v>
      </c>
      <c r="R34" s="77">
        <f t="shared" si="12"/>
        <v>1.575E-2</v>
      </c>
      <c r="S34" s="77">
        <f t="shared" si="12"/>
        <v>0.125</v>
      </c>
      <c r="T34" s="77">
        <f t="shared" si="12"/>
        <v>0</v>
      </c>
      <c r="U34" s="77">
        <f t="shared" si="12"/>
        <v>2.5</v>
      </c>
      <c r="AB34" s="59"/>
      <c r="AC34" s="59"/>
      <c r="AD34" s="59"/>
      <c r="AE34" s="59"/>
      <c r="AF34" s="59"/>
      <c r="AG34" s="59"/>
      <c r="AH34" s="59"/>
      <c r="AI34" s="59"/>
    </row>
    <row r="35" spans="1:35" s="72" customFormat="1" ht="13" x14ac:dyDescent="0.35">
      <c r="A35" s="13" t="str">
        <f>G8</f>
        <v>17A</v>
      </c>
      <c r="B35" s="15">
        <v>250</v>
      </c>
      <c r="C35" s="77">
        <f t="shared" si="6"/>
        <v>50</v>
      </c>
      <c r="D35" s="77">
        <f t="shared" si="7"/>
        <v>20.504449999999999</v>
      </c>
      <c r="E35" s="77">
        <f t="shared" si="8"/>
        <v>3.0125000000000002</v>
      </c>
      <c r="F35" s="77">
        <f t="shared" si="9"/>
        <v>4.1449999999999996</v>
      </c>
      <c r="G35" s="77">
        <f t="shared" si="10"/>
        <v>0.185</v>
      </c>
      <c r="H35" s="77">
        <f t="shared" si="10"/>
        <v>0.84250000000000003</v>
      </c>
      <c r="I35" s="77">
        <f t="shared" si="10"/>
        <v>0.125</v>
      </c>
      <c r="J35" s="77">
        <f t="shared" si="10"/>
        <v>4.0000000000000001E-3</v>
      </c>
      <c r="K35" s="77">
        <f t="shared" si="10"/>
        <v>1.2500000000000001E-2</v>
      </c>
      <c r="L35" s="77">
        <f t="shared" si="10"/>
        <v>0.193</v>
      </c>
      <c r="M35" s="77">
        <f t="shared" si="10"/>
        <v>0.22875000000000001</v>
      </c>
      <c r="N35" s="77">
        <f t="shared" si="10"/>
        <v>11.75</v>
      </c>
      <c r="O35" s="77">
        <f t="shared" si="10"/>
        <v>2670.2500000000005</v>
      </c>
      <c r="P35" s="77">
        <f t="shared" si="10"/>
        <v>0</v>
      </c>
      <c r="Q35" s="77">
        <f t="shared" si="11"/>
        <v>51.625</v>
      </c>
      <c r="R35" s="77">
        <f t="shared" si="12"/>
        <v>1.575E-2</v>
      </c>
      <c r="S35" s="77">
        <f t="shared" si="12"/>
        <v>0.125</v>
      </c>
      <c r="T35" s="77">
        <f t="shared" si="12"/>
        <v>0</v>
      </c>
      <c r="U35" s="77">
        <f t="shared" si="12"/>
        <v>2.5</v>
      </c>
      <c r="AB35" s="59"/>
      <c r="AC35" s="59"/>
      <c r="AD35" s="59"/>
      <c r="AE35" s="59"/>
      <c r="AF35" s="59"/>
      <c r="AG35" s="59"/>
      <c r="AH35" s="59"/>
      <c r="AI35" s="59"/>
    </row>
    <row r="36" spans="1:35" s="72" customFormat="1" ht="13" x14ac:dyDescent="0.35">
      <c r="A36" s="13" t="str">
        <f>H8</f>
        <v>16A</v>
      </c>
      <c r="B36" s="15">
        <v>250</v>
      </c>
      <c r="C36" s="77">
        <f t="shared" si="6"/>
        <v>50</v>
      </c>
      <c r="D36" s="77">
        <f t="shared" si="7"/>
        <v>20.504449999999999</v>
      </c>
      <c r="E36" s="77">
        <f t="shared" si="8"/>
        <v>3.0125000000000002</v>
      </c>
      <c r="F36" s="77">
        <f t="shared" si="9"/>
        <v>4.1449999999999996</v>
      </c>
      <c r="G36" s="77">
        <f t="shared" si="10"/>
        <v>0.185</v>
      </c>
      <c r="H36" s="77">
        <f t="shared" si="10"/>
        <v>0.84250000000000003</v>
      </c>
      <c r="I36" s="77">
        <f t="shared" si="10"/>
        <v>0.125</v>
      </c>
      <c r="J36" s="77">
        <f t="shared" si="10"/>
        <v>4.0000000000000001E-3</v>
      </c>
      <c r="K36" s="77">
        <f t="shared" si="10"/>
        <v>1.2500000000000001E-2</v>
      </c>
      <c r="L36" s="77">
        <f t="shared" si="10"/>
        <v>0.193</v>
      </c>
      <c r="M36" s="77">
        <f t="shared" si="10"/>
        <v>0.22875000000000001</v>
      </c>
      <c r="N36" s="77">
        <f t="shared" si="10"/>
        <v>11.75</v>
      </c>
      <c r="O36" s="77">
        <f t="shared" si="10"/>
        <v>2670.2500000000005</v>
      </c>
      <c r="P36" s="77">
        <f t="shared" si="10"/>
        <v>0</v>
      </c>
      <c r="Q36" s="77">
        <f t="shared" si="11"/>
        <v>51.625</v>
      </c>
      <c r="R36" s="77">
        <f t="shared" si="12"/>
        <v>1.575E-2</v>
      </c>
      <c r="S36" s="77">
        <f t="shared" si="12"/>
        <v>0.125</v>
      </c>
      <c r="T36" s="77">
        <f t="shared" si="12"/>
        <v>0</v>
      </c>
      <c r="U36" s="77">
        <f t="shared" si="12"/>
        <v>2.5</v>
      </c>
      <c r="AB36" s="59"/>
      <c r="AC36" s="59"/>
      <c r="AD36" s="59"/>
      <c r="AE36" s="59"/>
      <c r="AF36" s="59"/>
      <c r="AG36" s="59"/>
      <c r="AH36" s="59"/>
      <c r="AI36" s="59"/>
    </row>
    <row r="37" spans="1:35" s="72" customFormat="1" ht="13" x14ac:dyDescent="0.35">
      <c r="A37" s="13" t="str">
        <f>I8</f>
        <v>A</v>
      </c>
      <c r="B37" s="15">
        <v>250</v>
      </c>
      <c r="C37" s="77">
        <f t="shared" si="6"/>
        <v>50</v>
      </c>
      <c r="D37" s="77">
        <f t="shared" si="7"/>
        <v>20.504449999999999</v>
      </c>
      <c r="E37" s="77">
        <f t="shared" si="8"/>
        <v>3.0125000000000002</v>
      </c>
      <c r="F37" s="77">
        <f t="shared" si="9"/>
        <v>4.1449999999999996</v>
      </c>
      <c r="G37" s="77">
        <f t="shared" si="10"/>
        <v>0.185</v>
      </c>
      <c r="H37" s="77">
        <f t="shared" si="10"/>
        <v>0.84250000000000003</v>
      </c>
      <c r="I37" s="77">
        <f t="shared" si="10"/>
        <v>0.125</v>
      </c>
      <c r="J37" s="77">
        <f t="shared" si="10"/>
        <v>4.0000000000000001E-3</v>
      </c>
      <c r="K37" s="77">
        <f t="shared" si="10"/>
        <v>1.2500000000000001E-2</v>
      </c>
      <c r="L37" s="77">
        <f t="shared" si="10"/>
        <v>0.193</v>
      </c>
      <c r="M37" s="77">
        <f t="shared" si="10"/>
        <v>0.22875000000000001</v>
      </c>
      <c r="N37" s="77">
        <f t="shared" si="10"/>
        <v>11.75</v>
      </c>
      <c r="O37" s="77">
        <f t="shared" si="10"/>
        <v>2670.2500000000005</v>
      </c>
      <c r="P37" s="77">
        <f t="shared" si="10"/>
        <v>0</v>
      </c>
      <c r="Q37" s="77">
        <f t="shared" si="11"/>
        <v>51.625</v>
      </c>
      <c r="R37" s="77">
        <f t="shared" si="12"/>
        <v>1.575E-2</v>
      </c>
      <c r="S37" s="77">
        <f t="shared" si="12"/>
        <v>0.125</v>
      </c>
      <c r="T37" s="77">
        <f t="shared" si="12"/>
        <v>0</v>
      </c>
      <c r="U37" s="77">
        <f t="shared" si="12"/>
        <v>2.5</v>
      </c>
      <c r="AB37" s="59"/>
      <c r="AC37" s="59"/>
      <c r="AD37" s="59"/>
      <c r="AE37" s="59"/>
      <c r="AF37" s="59"/>
      <c r="AG37" s="59"/>
      <c r="AH37" s="59"/>
      <c r="AI37" s="59"/>
    </row>
    <row r="38" spans="1:35" s="72" customFormat="1" ht="13" x14ac:dyDescent="0.35">
      <c r="A38" s="13" t="str">
        <f>J8</f>
        <v>B</v>
      </c>
      <c r="B38" s="15">
        <v>250</v>
      </c>
      <c r="C38" s="77">
        <f t="shared" si="6"/>
        <v>50</v>
      </c>
      <c r="D38" s="77">
        <f t="shared" si="7"/>
        <v>20.504449999999999</v>
      </c>
      <c r="E38" s="77">
        <f t="shared" si="8"/>
        <v>3.0125000000000002</v>
      </c>
      <c r="F38" s="77">
        <f t="shared" si="9"/>
        <v>4.1449999999999996</v>
      </c>
      <c r="G38" s="77">
        <f t="shared" si="10"/>
        <v>0.185</v>
      </c>
      <c r="H38" s="77">
        <f t="shared" si="10"/>
        <v>0.84250000000000003</v>
      </c>
      <c r="I38" s="77">
        <f t="shared" si="10"/>
        <v>0.125</v>
      </c>
      <c r="J38" s="77">
        <f t="shared" si="10"/>
        <v>4.0000000000000001E-3</v>
      </c>
      <c r="K38" s="77">
        <f t="shared" si="10"/>
        <v>1.2500000000000001E-2</v>
      </c>
      <c r="L38" s="77">
        <f t="shared" si="10"/>
        <v>0.193</v>
      </c>
      <c r="M38" s="77">
        <f t="shared" si="10"/>
        <v>0.22875000000000001</v>
      </c>
      <c r="N38" s="77">
        <f t="shared" si="10"/>
        <v>11.75</v>
      </c>
      <c r="O38" s="77">
        <f t="shared" si="10"/>
        <v>2670.2500000000005</v>
      </c>
      <c r="P38" s="77">
        <f t="shared" si="10"/>
        <v>0</v>
      </c>
      <c r="Q38" s="77">
        <f t="shared" si="11"/>
        <v>51.625</v>
      </c>
      <c r="R38" s="77">
        <f t="shared" si="12"/>
        <v>1.575E-2</v>
      </c>
      <c r="S38" s="77">
        <f t="shared" si="12"/>
        <v>0.125</v>
      </c>
      <c r="T38" s="77">
        <f t="shared" si="12"/>
        <v>0</v>
      </c>
      <c r="U38" s="77">
        <f t="shared" si="12"/>
        <v>2.5</v>
      </c>
      <c r="AB38" s="59"/>
      <c r="AC38" s="59"/>
      <c r="AD38" s="59"/>
      <c r="AE38" s="59"/>
      <c r="AF38" s="59"/>
      <c r="AG38" s="59"/>
      <c r="AH38" s="59"/>
      <c r="AI38" s="59"/>
    </row>
    <row r="39" spans="1:35" s="72" customFormat="1" ht="13" x14ac:dyDescent="0.35">
      <c r="A39" s="13" t="str">
        <f>K8</f>
        <v>C</v>
      </c>
      <c r="B39" s="15">
        <v>250</v>
      </c>
      <c r="C39" s="77">
        <f t="shared" si="6"/>
        <v>50</v>
      </c>
      <c r="D39" s="77">
        <f t="shared" si="7"/>
        <v>20.504449999999999</v>
      </c>
      <c r="E39" s="77">
        <f t="shared" si="8"/>
        <v>3.0125000000000002</v>
      </c>
      <c r="F39" s="77">
        <f t="shared" si="9"/>
        <v>4.1449999999999996</v>
      </c>
      <c r="G39" s="77">
        <f t="shared" si="10"/>
        <v>0.185</v>
      </c>
      <c r="H39" s="77">
        <f t="shared" si="10"/>
        <v>0.84250000000000003</v>
      </c>
      <c r="I39" s="77">
        <f t="shared" si="10"/>
        <v>0.125</v>
      </c>
      <c r="J39" s="77">
        <f t="shared" si="10"/>
        <v>4.0000000000000001E-3</v>
      </c>
      <c r="K39" s="77">
        <f t="shared" si="10"/>
        <v>1.2500000000000001E-2</v>
      </c>
      <c r="L39" s="77">
        <f t="shared" si="10"/>
        <v>0.193</v>
      </c>
      <c r="M39" s="77">
        <f t="shared" si="10"/>
        <v>0.22875000000000001</v>
      </c>
      <c r="N39" s="77">
        <f t="shared" si="10"/>
        <v>11.75</v>
      </c>
      <c r="O39" s="77">
        <f t="shared" si="10"/>
        <v>2670.2500000000005</v>
      </c>
      <c r="P39" s="77">
        <f t="shared" si="10"/>
        <v>0</v>
      </c>
      <c r="Q39" s="77">
        <f t="shared" si="11"/>
        <v>51.625</v>
      </c>
      <c r="R39" s="77">
        <f t="shared" si="12"/>
        <v>1.575E-2</v>
      </c>
      <c r="S39" s="77">
        <f t="shared" si="12"/>
        <v>0.125</v>
      </c>
      <c r="T39" s="77">
        <f t="shared" si="12"/>
        <v>0</v>
      </c>
      <c r="U39" s="77">
        <f t="shared" si="12"/>
        <v>2.5</v>
      </c>
      <c r="AB39" s="59"/>
      <c r="AC39" s="59"/>
      <c r="AD39" s="59"/>
      <c r="AE39" s="59"/>
      <c r="AF39" s="59"/>
      <c r="AG39" s="59"/>
      <c r="AH39" s="59"/>
      <c r="AI39" s="59"/>
    </row>
    <row r="40" spans="1:35" s="72" customFormat="1" ht="13" x14ac:dyDescent="0.35">
      <c r="A40" s="13" t="str">
        <f>L8</f>
        <v>D</v>
      </c>
      <c r="B40" s="15">
        <v>250</v>
      </c>
      <c r="C40" s="77">
        <f t="shared" si="6"/>
        <v>50</v>
      </c>
      <c r="D40" s="77">
        <f t="shared" si="7"/>
        <v>20.504449999999999</v>
      </c>
      <c r="E40" s="77">
        <f t="shared" si="8"/>
        <v>3.0125000000000002</v>
      </c>
      <c r="F40" s="77">
        <f t="shared" si="9"/>
        <v>4.1449999999999996</v>
      </c>
      <c r="G40" s="77">
        <f t="shared" si="10"/>
        <v>0.185</v>
      </c>
      <c r="H40" s="77">
        <f t="shared" si="10"/>
        <v>0.84250000000000003</v>
      </c>
      <c r="I40" s="77">
        <f t="shared" si="10"/>
        <v>0.125</v>
      </c>
      <c r="J40" s="77">
        <f t="shared" si="10"/>
        <v>4.0000000000000001E-3</v>
      </c>
      <c r="K40" s="77">
        <f t="shared" si="10"/>
        <v>1.2500000000000001E-2</v>
      </c>
      <c r="L40" s="77">
        <f t="shared" si="10"/>
        <v>0.193</v>
      </c>
      <c r="M40" s="77">
        <f t="shared" si="10"/>
        <v>0.22875000000000001</v>
      </c>
      <c r="N40" s="77">
        <f t="shared" si="10"/>
        <v>11.75</v>
      </c>
      <c r="O40" s="77">
        <f t="shared" si="10"/>
        <v>2670.2500000000005</v>
      </c>
      <c r="P40" s="77">
        <f t="shared" si="10"/>
        <v>0</v>
      </c>
      <c r="Q40" s="77">
        <f t="shared" si="11"/>
        <v>51.625</v>
      </c>
      <c r="R40" s="77">
        <f t="shared" si="12"/>
        <v>1.575E-2</v>
      </c>
      <c r="S40" s="77">
        <f t="shared" si="12"/>
        <v>0.125</v>
      </c>
      <c r="T40" s="77">
        <f t="shared" si="12"/>
        <v>0</v>
      </c>
      <c r="U40" s="77">
        <f t="shared" si="12"/>
        <v>2.5</v>
      </c>
      <c r="AB40" s="59"/>
      <c r="AC40" s="59"/>
      <c r="AD40" s="59"/>
      <c r="AE40" s="59"/>
      <c r="AF40" s="59"/>
      <c r="AG40" s="59"/>
      <c r="AH40" s="59"/>
      <c r="AI40" s="59"/>
    </row>
    <row r="41" spans="1:35" s="72" customFormat="1" ht="13" x14ac:dyDescent="0.35">
      <c r="A41" s="13" t="str">
        <f>M8</f>
        <v>E</v>
      </c>
      <c r="B41" s="15">
        <v>250</v>
      </c>
      <c r="C41" s="77">
        <f t="shared" si="6"/>
        <v>50</v>
      </c>
      <c r="D41" s="77">
        <f t="shared" si="7"/>
        <v>20.504449999999999</v>
      </c>
      <c r="E41" s="77">
        <f t="shared" si="8"/>
        <v>3.0125000000000002</v>
      </c>
      <c r="F41" s="77">
        <f t="shared" si="9"/>
        <v>4.1449999999999996</v>
      </c>
      <c r="G41" s="77">
        <f t="shared" si="10"/>
        <v>0.185</v>
      </c>
      <c r="H41" s="77">
        <f t="shared" si="10"/>
        <v>0.84250000000000003</v>
      </c>
      <c r="I41" s="77">
        <f t="shared" si="10"/>
        <v>0.125</v>
      </c>
      <c r="J41" s="77">
        <f t="shared" si="10"/>
        <v>4.0000000000000001E-3</v>
      </c>
      <c r="K41" s="77">
        <f t="shared" si="10"/>
        <v>1.2500000000000001E-2</v>
      </c>
      <c r="L41" s="77">
        <f t="shared" si="10"/>
        <v>0.193</v>
      </c>
      <c r="M41" s="77">
        <f t="shared" si="10"/>
        <v>0.22875000000000001</v>
      </c>
      <c r="N41" s="77">
        <f t="shared" si="10"/>
        <v>11.75</v>
      </c>
      <c r="O41" s="77">
        <f t="shared" si="10"/>
        <v>2670.2500000000005</v>
      </c>
      <c r="P41" s="77">
        <f t="shared" si="10"/>
        <v>0</v>
      </c>
      <c r="Q41" s="77">
        <f t="shared" si="11"/>
        <v>51.625</v>
      </c>
      <c r="R41" s="77">
        <f t="shared" si="12"/>
        <v>1.575E-2</v>
      </c>
      <c r="S41" s="77">
        <f t="shared" si="12"/>
        <v>0.125</v>
      </c>
      <c r="T41" s="77">
        <f t="shared" si="12"/>
        <v>0</v>
      </c>
      <c r="U41" s="77">
        <f t="shared" si="12"/>
        <v>2.5</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29" sqref="E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'Bryngwyn wtw'!C1:D1</f>
        <v>PAN-017261</v>
      </c>
      <c r="D1" s="141"/>
      <c r="E1" s="93" t="s">
        <v>45</v>
      </c>
      <c r="F1" s="39">
        <f>'Bryngwyn wtw'!F1</f>
        <v>48.6</v>
      </c>
      <c r="G1" s="120" t="s">
        <v>43</v>
      </c>
      <c r="H1" s="121"/>
      <c r="I1" s="118">
        <v>6.2</v>
      </c>
      <c r="J1" s="119" t="s">
        <v>153</v>
      </c>
      <c r="K1" s="119"/>
      <c r="L1" s="97">
        <v>275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c r="J2" s="119" t="s">
        <v>158</v>
      </c>
      <c r="K2" s="119"/>
      <c r="L2" s="97">
        <v>1.58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1.740506329113924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178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12.524324250000003</v>
      </c>
      <c r="D18" s="16">
        <f>$D32</f>
        <v>12.524324250000003</v>
      </c>
      <c r="E18" s="16">
        <f>$D33</f>
        <v>12.524324250000003</v>
      </c>
      <c r="F18" s="16">
        <f>$D34</f>
        <v>12.524324250000003</v>
      </c>
      <c r="G18" s="16">
        <f>$D35</f>
        <v>12.524324250000003</v>
      </c>
      <c r="H18" s="16">
        <f>$D36</f>
        <v>12.524324250000003</v>
      </c>
      <c r="I18" s="16">
        <f>$D37</f>
        <v>12.524324250000003</v>
      </c>
      <c r="J18" s="16">
        <f>$D38</f>
        <v>12.524324250000003</v>
      </c>
      <c r="K18" s="16">
        <f>$D39</f>
        <v>12.524324250000003</v>
      </c>
      <c r="L18" s="16">
        <f>$D40</f>
        <v>12.524324250000003</v>
      </c>
      <c r="M18" s="16">
        <f>$D41</f>
        <v>12.524324250000003</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-52.075675749999988</v>
      </c>
      <c r="D19" s="16">
        <f t="shared" ref="D19:V19" si="1">D18-D17</f>
        <v>-52.075675749999988</v>
      </c>
      <c r="E19" s="16">
        <f t="shared" si="1"/>
        <v>-52.075675749999988</v>
      </c>
      <c r="F19" s="16">
        <f t="shared" si="1"/>
        <v>-52.075675749999988</v>
      </c>
      <c r="G19" s="16">
        <f t="shared" si="1"/>
        <v>-52.075675749999988</v>
      </c>
      <c r="H19" s="16">
        <f t="shared" si="1"/>
        <v>-52.075675749999988</v>
      </c>
      <c r="I19" s="16">
        <f t="shared" si="1"/>
        <v>-52.075675749999988</v>
      </c>
      <c r="J19" s="16">
        <f t="shared" si="1"/>
        <v>-52.075675749999988</v>
      </c>
      <c r="K19" s="16">
        <f t="shared" si="1"/>
        <v>-52.075675749999988</v>
      </c>
      <c r="L19" s="16">
        <f t="shared" si="1"/>
        <v>-52.075675749999988</v>
      </c>
      <c r="M19" s="16">
        <f t="shared" si="1"/>
        <v>-52.075675749999988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0.92959725000000004</v>
      </c>
      <c r="D22" s="16">
        <f>$E32</f>
        <v>0.92959725000000004</v>
      </c>
      <c r="E22" s="16">
        <f>$E33</f>
        <v>0.92959725000000004</v>
      </c>
      <c r="F22" s="16">
        <f>$E34</f>
        <v>0.92959725000000004</v>
      </c>
      <c r="G22" s="16">
        <f>$E35</f>
        <v>0.92959725000000004</v>
      </c>
      <c r="H22" s="16">
        <f>$E36</f>
        <v>0.92959725000000004</v>
      </c>
      <c r="I22" s="16">
        <f>$E37</f>
        <v>0.92959725000000004</v>
      </c>
      <c r="J22" s="16">
        <f>$E38</f>
        <v>0.92959725000000004</v>
      </c>
      <c r="K22" s="16">
        <f>$E39</f>
        <v>0.92959725000000004</v>
      </c>
      <c r="L22" s="16">
        <f>$E40</f>
        <v>0.92959725000000004</v>
      </c>
      <c r="M22" s="16">
        <f>$E41</f>
        <v>0.92959725000000004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-227.07040275</v>
      </c>
      <c r="D23" s="16">
        <f t="shared" ref="D23:V23" si="3">D22-D21</f>
        <v>-227.07040275</v>
      </c>
      <c r="E23" s="16">
        <f t="shared" si="3"/>
        <v>-227.07040275</v>
      </c>
      <c r="F23" s="16">
        <f t="shared" si="3"/>
        <v>-227.07040275</v>
      </c>
      <c r="G23" s="16">
        <f t="shared" si="3"/>
        <v>-227.07040275</v>
      </c>
      <c r="H23" s="16">
        <f t="shared" si="3"/>
        <v>-227.07040275</v>
      </c>
      <c r="I23" s="16">
        <f t="shared" si="3"/>
        <v>-227.07040275</v>
      </c>
      <c r="J23" s="16">
        <f t="shared" si="3"/>
        <v>-227.07040275</v>
      </c>
      <c r="K23" s="16">
        <f t="shared" si="3"/>
        <v>-227.07040275</v>
      </c>
      <c r="L23" s="16">
        <f t="shared" si="3"/>
        <v>-227.07040275</v>
      </c>
      <c r="M23" s="16">
        <f t="shared" si="3"/>
        <v>-227.07040275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2.2200000000000002</v>
      </c>
      <c r="C28" s="15">
        <v>1.58</v>
      </c>
      <c r="D28" s="15">
        <v>9.8500000000000004E-2</v>
      </c>
      <c r="E28" s="15">
        <v>1.3899999999999999E-2</v>
      </c>
      <c r="F28" s="15">
        <v>514</v>
      </c>
      <c r="G28" s="15">
        <v>7.8</v>
      </c>
      <c r="H28" s="15">
        <v>12.3</v>
      </c>
      <c r="I28" s="15">
        <v>6.2</v>
      </c>
      <c r="J28" s="15">
        <v>0.35</v>
      </c>
      <c r="K28" s="23">
        <v>0.91</v>
      </c>
      <c r="L28" s="15">
        <v>5.0999999999999996</v>
      </c>
      <c r="M28" s="15">
        <v>4.3</v>
      </c>
      <c r="N28" s="15">
        <v>2160</v>
      </c>
      <c r="O28" s="15">
        <v>422000</v>
      </c>
      <c r="P28" s="15"/>
      <c r="Q28" s="15">
        <v>2190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87.69</v>
      </c>
      <c r="D31" s="77">
        <f>(IF(D$27="%w/w SAR",((D$28*10)*$B31),IF(D$27="%w/w DM",(((D$28*10)*($B$28/100))*$B31),IF(D$27="kg/t SAR",(D$28*$B31),IF(D$27="kg/t DM",((D$28*($B$28/100))*$B31),IF(D$27="mg/kg SAR",((D$28*0.001)*$B31),IF(D$27="mg/kg DM",(((D$28*0.001)*($B$28/100))*$B31),"0")))))))*2.291</f>
        <v>12.524324250000003</v>
      </c>
      <c r="E31" s="77">
        <f>(IF(E$27="%w/w SAR",((E$28*10)*$B31),IF(E$27="%w/w DM",(((E$28*10)*($B$28/100))*$B31),IF(E$27="kg/t SAR",(E$28*$B31),IF(E$27="kg/t DM",((E$28*($B$28/100))*$B31),IF(E$27="mg/kg SAR",((E$28*0.001)*$B31),IF(E$27="mg/kg DM",(((E$28*0.001)*($B$28/100))*$B31),"0")))))))*1.205</f>
        <v>0.92959725000000004</v>
      </c>
      <c r="F31" s="77">
        <f>(IF(F$27="%w/w SAR",((F$28*10)*$B31),IF(F$27="%w/w DM",(((F$28*10)*($B$28/100))*$B31),IF(F$27="kg/t SAR",(F$28*$B31),IF(F$27="kg/t DM",((F$28*($B$28/100))*$B31),IF(F$27="mg/kg SAR",((F$28*0.001)*$B31),IF(F$27="mg/kg DM",(((F$28*0.001)*($B$28/100))*$B31),"0")))))))*1.658</f>
        <v>4.7297766000000001</v>
      </c>
      <c r="G31" s="77">
        <f t="shared" ref="G31:P46" si="5">IF(G$27="%w/w SAR",((G$28*10)*$B31),IF(G$27="%w/w DM",(((G$28*10)*($B$28/100))*$B31),IF(G$27="kg/t SAR",(G$28*$B31),IF(G$27="kg/t DM",((G$28*($B$28/100))*$B31),IF(G$27="mg/kg SAR",((G$28*0.001)*$B31),IF(G$27="mg/kg DM",(((G$28*0.001)*($B$28/100))*$B31),0))))))</f>
        <v>4.3290000000000002E-2</v>
      </c>
      <c r="H31" s="77">
        <f t="shared" si="5"/>
        <v>6.8264999999999992E-2</v>
      </c>
      <c r="I31" s="77">
        <f t="shared" si="5"/>
        <v>3.4410000000000003E-2</v>
      </c>
      <c r="J31" s="77">
        <f t="shared" si="5"/>
        <v>1.9425E-3</v>
      </c>
      <c r="K31" s="77">
        <f t="shared" si="5"/>
        <v>5.0505000000000003E-3</v>
      </c>
      <c r="L31" s="77">
        <f t="shared" si="5"/>
        <v>2.8304999999999997E-2</v>
      </c>
      <c r="M31" s="77">
        <f t="shared" si="5"/>
        <v>2.3865000000000004E-2</v>
      </c>
      <c r="N31" s="77">
        <f t="shared" si="5"/>
        <v>11.988000000000001</v>
      </c>
      <c r="O31" s="77">
        <f t="shared" si="5"/>
        <v>2342.1000000000004</v>
      </c>
      <c r="P31" s="77">
        <f t="shared" si="5"/>
        <v>0</v>
      </c>
      <c r="Q31" s="77">
        <f>(IF(Q$27="%w/w SAR",((Q$28*10)*$B31),IF(Q$27="%w/w DM",(((Q$28*10)*($B$28/100))*$B31),IF(Q$27="kg/t SAR",(Q$28*$B31),IF(Q$27="kg/t DM",((Q$28*($B$28/100))*$B31),IF(Q$27="mg/kg SAR",((Q$28*0.001)*$B31),IF(Q$27="mg/kg DM",(((Q$28*0.001)*($B$28/100))*$B31),0)))))))*2.5</f>
        <v>30.38625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87.69</v>
      </c>
      <c r="D32" s="77">
        <f t="shared" ref="D32:D50" si="7">(IF(D$27="%w/w SAR",((D$28*10)*$B32),IF(D$27="%w/w DM",(((D$28*10)*($B$28/100))*$B32),IF(D$27="kg/t SAR",(D$28*$B32),IF(D$27="kg/t DM",((D$28*($B$28/100))*$B32),IF(D$27="mg/kg SAR",((D$28*0.001)*$B32),IF(D$27="mg/kg DM",(((D$28*0.001)*($B$28/100))*$B32),"0")))))))*2.291</f>
        <v>12.524324250000003</v>
      </c>
      <c r="E32" s="77">
        <f t="shared" ref="E32:E50" si="8">(IF(E$27="%w/w SAR",((E$28*10)*$B32),IF(E$27="%w/w DM",(((E$28*10)*($B$28/100))*$B32),IF(E$27="kg/t SAR",(E$28*$B32),IF(E$27="kg/t DM",((E$28*($B$28/100))*$B32),IF(E$27="mg/kg SAR",((E$28*0.001)*$B32),IF(E$27="mg/kg DM",(((E$28*0.001)*($B$28/100))*$B32),"0")))))))*1.205</f>
        <v>0.92959725000000004</v>
      </c>
      <c r="F32" s="77">
        <f t="shared" ref="F32:F50" si="9">(IF(F$27="%w/w SAR",((F$28*10)*$B32),IF(F$27="%w/w DM",(((F$28*10)*($B$28/100))*$B32),IF(F$27="kg/t SAR",(F$28*$B32),IF(F$27="kg/t DM",((F$28*($B$28/100))*$B32),IF(F$27="mg/kg SAR",((F$28*0.001)*$B32),IF(F$27="mg/kg DM",(((F$28*0.001)*($B$28/100))*$B32),"0")))))))*1.658</f>
        <v>4.7297766000000001</v>
      </c>
      <c r="G32" s="77">
        <f t="shared" si="5"/>
        <v>4.3290000000000002E-2</v>
      </c>
      <c r="H32" s="77">
        <f t="shared" si="5"/>
        <v>6.8264999999999992E-2</v>
      </c>
      <c r="I32" s="77">
        <f t="shared" si="5"/>
        <v>3.4410000000000003E-2</v>
      </c>
      <c r="J32" s="77">
        <f t="shared" si="5"/>
        <v>1.9425E-3</v>
      </c>
      <c r="K32" s="77">
        <f t="shared" si="5"/>
        <v>5.0505000000000003E-3</v>
      </c>
      <c r="L32" s="77">
        <f t="shared" si="5"/>
        <v>2.8304999999999997E-2</v>
      </c>
      <c r="M32" s="77">
        <f t="shared" si="5"/>
        <v>2.3865000000000004E-2</v>
      </c>
      <c r="N32" s="77">
        <f t="shared" si="5"/>
        <v>11.988000000000001</v>
      </c>
      <c r="O32" s="77">
        <f t="shared" si="5"/>
        <v>2342.1000000000004</v>
      </c>
      <c r="P32" s="77">
        <f t="shared" si="5"/>
        <v>0</v>
      </c>
      <c r="Q32" s="77">
        <f t="shared" ref="Q32:Q50" si="10">(IF(Q$27="%w/w SAR",((Q$28*10)*$B32),IF(Q$27="%w/w DM",(((Q$28*10)*($B$28/100))*$B32),IF(Q$27="kg/t SAR",(Q$28*$B32),IF(Q$27="kg/t DM",((Q$28*($B$28/100))*$B32),IF(Q$27="mg/kg SAR",((Q$28*0.001)*$B32),IF(Q$27="mg/kg DM",(((Q$28*0.001)*($B$28/100))*$B32),0)))))))*2.5</f>
        <v>30.38625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Lodge</v>
      </c>
      <c r="B33" s="15">
        <v>250</v>
      </c>
      <c r="C33" s="77">
        <f t="shared" si="6"/>
        <v>87.69</v>
      </c>
      <c r="D33" s="77">
        <f t="shared" si="7"/>
        <v>12.524324250000003</v>
      </c>
      <c r="E33" s="77">
        <f t="shared" si="8"/>
        <v>0.92959725000000004</v>
      </c>
      <c r="F33" s="77">
        <f t="shared" si="9"/>
        <v>4.7297766000000001</v>
      </c>
      <c r="G33" s="77">
        <f t="shared" si="5"/>
        <v>4.3290000000000002E-2</v>
      </c>
      <c r="H33" s="77">
        <f t="shared" si="5"/>
        <v>6.8264999999999992E-2</v>
      </c>
      <c r="I33" s="77">
        <f t="shared" si="5"/>
        <v>3.4410000000000003E-2</v>
      </c>
      <c r="J33" s="77">
        <f t="shared" si="5"/>
        <v>1.9425E-3</v>
      </c>
      <c r="K33" s="77">
        <f t="shared" si="5"/>
        <v>5.0505000000000003E-3</v>
      </c>
      <c r="L33" s="77">
        <f t="shared" si="5"/>
        <v>2.8304999999999997E-2</v>
      </c>
      <c r="M33" s="77">
        <f t="shared" si="5"/>
        <v>2.3865000000000004E-2</v>
      </c>
      <c r="N33" s="77">
        <f t="shared" si="5"/>
        <v>11.988000000000001</v>
      </c>
      <c r="O33" s="77">
        <f t="shared" si="5"/>
        <v>2342.1000000000004</v>
      </c>
      <c r="P33" s="77">
        <f t="shared" si="5"/>
        <v>0</v>
      </c>
      <c r="Q33" s="77">
        <f t="shared" si="10"/>
        <v>30.38625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PC</v>
      </c>
      <c r="B34" s="15">
        <v>250</v>
      </c>
      <c r="C34" s="77">
        <f t="shared" si="6"/>
        <v>87.69</v>
      </c>
      <c r="D34" s="77">
        <f t="shared" si="7"/>
        <v>12.524324250000003</v>
      </c>
      <c r="E34" s="77">
        <f t="shared" si="8"/>
        <v>0.92959725000000004</v>
      </c>
      <c r="F34" s="77">
        <f t="shared" si="9"/>
        <v>4.7297766000000001</v>
      </c>
      <c r="G34" s="77">
        <f t="shared" si="5"/>
        <v>4.3290000000000002E-2</v>
      </c>
      <c r="H34" s="77">
        <f t="shared" si="5"/>
        <v>6.8264999999999992E-2</v>
      </c>
      <c r="I34" s="77">
        <f t="shared" si="5"/>
        <v>3.4410000000000003E-2</v>
      </c>
      <c r="J34" s="77">
        <f t="shared" si="5"/>
        <v>1.9425E-3</v>
      </c>
      <c r="K34" s="77">
        <f t="shared" si="5"/>
        <v>5.0505000000000003E-3</v>
      </c>
      <c r="L34" s="77">
        <f t="shared" si="5"/>
        <v>2.8304999999999997E-2</v>
      </c>
      <c r="M34" s="77">
        <f t="shared" si="5"/>
        <v>2.3865000000000004E-2</v>
      </c>
      <c r="N34" s="77">
        <f t="shared" si="5"/>
        <v>11.988000000000001</v>
      </c>
      <c r="O34" s="77">
        <f t="shared" si="5"/>
        <v>2342.1000000000004</v>
      </c>
      <c r="P34" s="77">
        <f t="shared" si="5"/>
        <v>0</v>
      </c>
      <c r="Q34" s="77">
        <f t="shared" si="10"/>
        <v>30.38625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17A</v>
      </c>
      <c r="B35" s="15">
        <v>250</v>
      </c>
      <c r="C35" s="77">
        <f t="shared" si="6"/>
        <v>87.69</v>
      </c>
      <c r="D35" s="77">
        <f t="shared" si="7"/>
        <v>12.524324250000003</v>
      </c>
      <c r="E35" s="77">
        <f t="shared" si="8"/>
        <v>0.92959725000000004</v>
      </c>
      <c r="F35" s="77">
        <f t="shared" si="9"/>
        <v>4.7297766000000001</v>
      </c>
      <c r="G35" s="77">
        <f t="shared" si="5"/>
        <v>4.3290000000000002E-2</v>
      </c>
      <c r="H35" s="77">
        <f t="shared" si="5"/>
        <v>6.8264999999999992E-2</v>
      </c>
      <c r="I35" s="77">
        <f t="shared" si="5"/>
        <v>3.4410000000000003E-2</v>
      </c>
      <c r="J35" s="77">
        <f t="shared" si="5"/>
        <v>1.9425E-3</v>
      </c>
      <c r="K35" s="77">
        <f t="shared" si="5"/>
        <v>5.0505000000000003E-3</v>
      </c>
      <c r="L35" s="77">
        <f t="shared" si="5"/>
        <v>2.8304999999999997E-2</v>
      </c>
      <c r="M35" s="77">
        <f t="shared" si="5"/>
        <v>2.3865000000000004E-2</v>
      </c>
      <c r="N35" s="77">
        <f t="shared" si="5"/>
        <v>11.988000000000001</v>
      </c>
      <c r="O35" s="77">
        <f t="shared" si="5"/>
        <v>2342.1000000000004</v>
      </c>
      <c r="P35" s="77">
        <f t="shared" si="5"/>
        <v>0</v>
      </c>
      <c r="Q35" s="77">
        <f t="shared" si="10"/>
        <v>30.38625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16A</v>
      </c>
      <c r="B36" s="15">
        <v>250</v>
      </c>
      <c r="C36" s="77">
        <f t="shared" si="6"/>
        <v>87.69</v>
      </c>
      <c r="D36" s="77">
        <f t="shared" si="7"/>
        <v>12.524324250000003</v>
      </c>
      <c r="E36" s="77">
        <f t="shared" si="8"/>
        <v>0.92959725000000004</v>
      </c>
      <c r="F36" s="77">
        <f t="shared" si="9"/>
        <v>4.7297766000000001</v>
      </c>
      <c r="G36" s="77">
        <f t="shared" si="5"/>
        <v>4.3290000000000002E-2</v>
      </c>
      <c r="H36" s="77">
        <f t="shared" si="5"/>
        <v>6.8264999999999992E-2</v>
      </c>
      <c r="I36" s="77">
        <f t="shared" si="5"/>
        <v>3.4410000000000003E-2</v>
      </c>
      <c r="J36" s="77">
        <f t="shared" si="5"/>
        <v>1.9425E-3</v>
      </c>
      <c r="K36" s="77">
        <f t="shared" si="5"/>
        <v>5.0505000000000003E-3</v>
      </c>
      <c r="L36" s="77">
        <f t="shared" si="5"/>
        <v>2.8304999999999997E-2</v>
      </c>
      <c r="M36" s="77">
        <f t="shared" si="5"/>
        <v>2.3865000000000004E-2</v>
      </c>
      <c r="N36" s="77">
        <f t="shared" si="5"/>
        <v>11.988000000000001</v>
      </c>
      <c r="O36" s="77">
        <f t="shared" si="5"/>
        <v>2342.1000000000004</v>
      </c>
      <c r="P36" s="77">
        <f t="shared" si="5"/>
        <v>0</v>
      </c>
      <c r="Q36" s="77">
        <f t="shared" si="10"/>
        <v>30.38625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87.69</v>
      </c>
      <c r="D37" s="77">
        <f t="shared" si="7"/>
        <v>12.524324250000003</v>
      </c>
      <c r="E37" s="77">
        <f t="shared" si="8"/>
        <v>0.92959725000000004</v>
      </c>
      <c r="F37" s="77">
        <f t="shared" si="9"/>
        <v>4.7297766000000001</v>
      </c>
      <c r="G37" s="77">
        <f t="shared" si="5"/>
        <v>4.3290000000000002E-2</v>
      </c>
      <c r="H37" s="77">
        <f t="shared" si="5"/>
        <v>6.8264999999999992E-2</v>
      </c>
      <c r="I37" s="77">
        <f t="shared" si="5"/>
        <v>3.4410000000000003E-2</v>
      </c>
      <c r="J37" s="77">
        <f t="shared" si="5"/>
        <v>1.9425E-3</v>
      </c>
      <c r="K37" s="77">
        <f t="shared" si="5"/>
        <v>5.0505000000000003E-3</v>
      </c>
      <c r="L37" s="77">
        <f t="shared" si="5"/>
        <v>2.8304999999999997E-2</v>
      </c>
      <c r="M37" s="77">
        <f t="shared" si="5"/>
        <v>2.3865000000000004E-2</v>
      </c>
      <c r="N37" s="77">
        <f t="shared" si="5"/>
        <v>11.988000000000001</v>
      </c>
      <c r="O37" s="77">
        <f t="shared" si="5"/>
        <v>2342.1000000000004</v>
      </c>
      <c r="P37" s="77">
        <f t="shared" si="5"/>
        <v>0</v>
      </c>
      <c r="Q37" s="77">
        <f t="shared" si="10"/>
        <v>30.38625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87.69</v>
      </c>
      <c r="D38" s="77">
        <f t="shared" si="7"/>
        <v>12.524324250000003</v>
      </c>
      <c r="E38" s="77">
        <f t="shared" si="8"/>
        <v>0.92959725000000004</v>
      </c>
      <c r="F38" s="77">
        <f t="shared" si="9"/>
        <v>4.7297766000000001</v>
      </c>
      <c r="G38" s="77">
        <f t="shared" si="5"/>
        <v>4.3290000000000002E-2</v>
      </c>
      <c r="H38" s="77">
        <f t="shared" si="5"/>
        <v>6.8264999999999992E-2</v>
      </c>
      <c r="I38" s="77">
        <f t="shared" si="5"/>
        <v>3.4410000000000003E-2</v>
      </c>
      <c r="J38" s="77">
        <f t="shared" si="5"/>
        <v>1.9425E-3</v>
      </c>
      <c r="K38" s="77">
        <f t="shared" si="5"/>
        <v>5.0505000000000003E-3</v>
      </c>
      <c r="L38" s="77">
        <f t="shared" si="5"/>
        <v>2.8304999999999997E-2</v>
      </c>
      <c r="M38" s="77">
        <f t="shared" si="5"/>
        <v>2.3865000000000004E-2</v>
      </c>
      <c r="N38" s="77">
        <f t="shared" si="5"/>
        <v>11.988000000000001</v>
      </c>
      <c r="O38" s="77">
        <f t="shared" si="5"/>
        <v>2342.1000000000004</v>
      </c>
      <c r="P38" s="77">
        <f t="shared" si="5"/>
        <v>0</v>
      </c>
      <c r="Q38" s="77">
        <f t="shared" si="10"/>
        <v>30.38625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87.69</v>
      </c>
      <c r="D39" s="77">
        <f t="shared" si="7"/>
        <v>12.524324250000003</v>
      </c>
      <c r="E39" s="77">
        <f t="shared" si="8"/>
        <v>0.92959725000000004</v>
      </c>
      <c r="F39" s="77">
        <f t="shared" si="9"/>
        <v>4.7297766000000001</v>
      </c>
      <c r="G39" s="77">
        <f t="shared" si="5"/>
        <v>4.3290000000000002E-2</v>
      </c>
      <c r="H39" s="77">
        <f t="shared" si="5"/>
        <v>6.8264999999999992E-2</v>
      </c>
      <c r="I39" s="77">
        <f t="shared" si="5"/>
        <v>3.4410000000000003E-2</v>
      </c>
      <c r="J39" s="77">
        <f t="shared" si="5"/>
        <v>1.9425E-3</v>
      </c>
      <c r="K39" s="77">
        <f t="shared" si="5"/>
        <v>5.0505000000000003E-3</v>
      </c>
      <c r="L39" s="77">
        <f t="shared" si="5"/>
        <v>2.8304999999999997E-2</v>
      </c>
      <c r="M39" s="77">
        <f t="shared" si="5"/>
        <v>2.3865000000000004E-2</v>
      </c>
      <c r="N39" s="77">
        <f t="shared" si="5"/>
        <v>11.988000000000001</v>
      </c>
      <c r="O39" s="77">
        <f t="shared" si="5"/>
        <v>2342.1000000000004</v>
      </c>
      <c r="P39" s="77">
        <f t="shared" si="5"/>
        <v>0</v>
      </c>
      <c r="Q39" s="77">
        <f t="shared" si="10"/>
        <v>30.38625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D</v>
      </c>
      <c r="B40" s="15">
        <v>250</v>
      </c>
      <c r="C40" s="77">
        <f t="shared" si="6"/>
        <v>87.69</v>
      </c>
      <c r="D40" s="77">
        <f t="shared" si="7"/>
        <v>12.524324250000003</v>
      </c>
      <c r="E40" s="77">
        <f t="shared" si="8"/>
        <v>0.92959725000000004</v>
      </c>
      <c r="F40" s="77">
        <f t="shared" si="9"/>
        <v>4.7297766000000001</v>
      </c>
      <c r="G40" s="77">
        <f t="shared" si="5"/>
        <v>4.3290000000000002E-2</v>
      </c>
      <c r="H40" s="77">
        <f t="shared" si="5"/>
        <v>6.8264999999999992E-2</v>
      </c>
      <c r="I40" s="77">
        <f t="shared" si="5"/>
        <v>3.4410000000000003E-2</v>
      </c>
      <c r="J40" s="77">
        <f t="shared" si="5"/>
        <v>1.9425E-3</v>
      </c>
      <c r="K40" s="77">
        <f t="shared" si="5"/>
        <v>5.0505000000000003E-3</v>
      </c>
      <c r="L40" s="77">
        <f t="shared" si="5"/>
        <v>2.8304999999999997E-2</v>
      </c>
      <c r="M40" s="77">
        <f t="shared" si="5"/>
        <v>2.3865000000000004E-2</v>
      </c>
      <c r="N40" s="77">
        <f t="shared" si="5"/>
        <v>11.988000000000001</v>
      </c>
      <c r="O40" s="77">
        <f t="shared" si="5"/>
        <v>2342.1000000000004</v>
      </c>
      <c r="P40" s="77">
        <f t="shared" si="5"/>
        <v>0</v>
      </c>
      <c r="Q40" s="77">
        <f t="shared" si="10"/>
        <v>30.38625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E</v>
      </c>
      <c r="B41" s="15">
        <v>250</v>
      </c>
      <c r="C41" s="77">
        <f t="shared" si="6"/>
        <v>87.69</v>
      </c>
      <c r="D41" s="77">
        <f t="shared" si="7"/>
        <v>12.524324250000003</v>
      </c>
      <c r="E41" s="77">
        <f t="shared" si="8"/>
        <v>0.92959725000000004</v>
      </c>
      <c r="F41" s="77">
        <f t="shared" si="9"/>
        <v>4.7297766000000001</v>
      </c>
      <c r="G41" s="77">
        <f t="shared" si="5"/>
        <v>4.3290000000000002E-2</v>
      </c>
      <c r="H41" s="77">
        <f t="shared" si="5"/>
        <v>6.8264999999999992E-2</v>
      </c>
      <c r="I41" s="77">
        <f t="shared" si="5"/>
        <v>3.4410000000000003E-2</v>
      </c>
      <c r="J41" s="77">
        <f t="shared" si="5"/>
        <v>1.9425E-3</v>
      </c>
      <c r="K41" s="77">
        <f t="shared" si="5"/>
        <v>5.0505000000000003E-3</v>
      </c>
      <c r="L41" s="77">
        <f t="shared" si="5"/>
        <v>2.8304999999999997E-2</v>
      </c>
      <c r="M41" s="77">
        <f t="shared" si="5"/>
        <v>2.3865000000000004E-2</v>
      </c>
      <c r="N41" s="77">
        <f t="shared" si="5"/>
        <v>11.988000000000001</v>
      </c>
      <c r="O41" s="77">
        <f t="shared" si="5"/>
        <v>2342.1000000000004</v>
      </c>
      <c r="P41" s="77">
        <f t="shared" si="5"/>
        <v>0</v>
      </c>
      <c r="Q41" s="77">
        <f t="shared" si="10"/>
        <v>30.38625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S29" sqref="S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'Bryngwyn wtw'!C1:D1</f>
        <v>PAN-017261</v>
      </c>
      <c r="D1" s="141"/>
      <c r="E1" s="93" t="s">
        <v>45</v>
      </c>
      <c r="F1" s="39">
        <f>'Bryngwyn wtw'!F1</f>
        <v>48.6</v>
      </c>
      <c r="G1" s="120" t="s">
        <v>43</v>
      </c>
      <c r="H1" s="121"/>
      <c r="I1" s="118">
        <v>6.5</v>
      </c>
      <c r="J1" s="119" t="s">
        <v>153</v>
      </c>
      <c r="K1" s="119"/>
      <c r="L1" s="97">
        <v>303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c r="J2" s="119" t="s">
        <v>158</v>
      </c>
      <c r="K2" s="119"/>
      <c r="L2" s="97">
        <v>1.1599999999999999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2.6120689655172415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179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21.758199749999999</v>
      </c>
      <c r="D18" s="16">
        <f>$D32</f>
        <v>21.758199749999999</v>
      </c>
      <c r="E18" s="16">
        <f>$D33</f>
        <v>21.758199749999999</v>
      </c>
      <c r="F18" s="16">
        <f>$D34</f>
        <v>21.758199749999999</v>
      </c>
      <c r="G18" s="16">
        <f>$D35</f>
        <v>21.758199749999999</v>
      </c>
      <c r="H18" s="16">
        <f>$D36</f>
        <v>21.758199749999999</v>
      </c>
      <c r="I18" s="16">
        <f>$D37</f>
        <v>21.758199749999999</v>
      </c>
      <c r="J18" s="16">
        <f>$D38</f>
        <v>21.758199749999999</v>
      </c>
      <c r="K18" s="16">
        <f>$D39</f>
        <v>21.758199749999999</v>
      </c>
      <c r="L18" s="16">
        <f>$D40</f>
        <v>21.758199749999999</v>
      </c>
      <c r="M18" s="16">
        <f>$D41</f>
        <v>21.758199749999999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-42.841800249999991</v>
      </c>
      <c r="D19" s="16">
        <f t="shared" ref="D19:V19" si="1">D18-D17</f>
        <v>-42.841800249999991</v>
      </c>
      <c r="E19" s="16">
        <f t="shared" si="1"/>
        <v>-42.841800249999991</v>
      </c>
      <c r="F19" s="16">
        <f t="shared" si="1"/>
        <v>-42.841800249999991</v>
      </c>
      <c r="G19" s="16">
        <f t="shared" si="1"/>
        <v>-42.841800249999991</v>
      </c>
      <c r="H19" s="16">
        <f t="shared" si="1"/>
        <v>-42.841800249999991</v>
      </c>
      <c r="I19" s="16">
        <f t="shared" si="1"/>
        <v>-42.841800249999991</v>
      </c>
      <c r="J19" s="16">
        <f t="shared" si="1"/>
        <v>-42.841800249999991</v>
      </c>
      <c r="K19" s="16">
        <f t="shared" si="1"/>
        <v>-42.841800249999991</v>
      </c>
      <c r="L19" s="16">
        <f t="shared" si="1"/>
        <v>-42.841800249999991</v>
      </c>
      <c r="M19" s="16">
        <f t="shared" si="1"/>
        <v>-42.841800249999991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1.3018518749999997</v>
      </c>
      <c r="D22" s="16">
        <f>$E32</f>
        <v>1.3018518749999997</v>
      </c>
      <c r="E22" s="16">
        <f>$E33</f>
        <v>1.3018518749999997</v>
      </c>
      <c r="F22" s="16">
        <f>$E34</f>
        <v>1.3018518749999997</v>
      </c>
      <c r="G22" s="16">
        <f>$E35</f>
        <v>1.3018518749999997</v>
      </c>
      <c r="H22" s="16">
        <f>$E36</f>
        <v>1.3018518749999997</v>
      </c>
      <c r="I22" s="16">
        <f>$E37</f>
        <v>1.3018518749999997</v>
      </c>
      <c r="J22" s="16">
        <f>$E38</f>
        <v>1.3018518749999997</v>
      </c>
      <c r="K22" s="16">
        <f>$E39</f>
        <v>1.3018518749999997</v>
      </c>
      <c r="L22" s="16">
        <f>$E40</f>
        <v>1.3018518749999997</v>
      </c>
      <c r="M22" s="16">
        <f>$E41</f>
        <v>1.3018518749999997</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-226.69814812499999</v>
      </c>
      <c r="D23" s="16">
        <f t="shared" ref="D23:V23" si="3">D22-D21</f>
        <v>-226.69814812499999</v>
      </c>
      <c r="E23" s="16">
        <f t="shared" si="3"/>
        <v>-226.69814812499999</v>
      </c>
      <c r="F23" s="16">
        <f t="shared" si="3"/>
        <v>-226.69814812499999</v>
      </c>
      <c r="G23" s="16">
        <f t="shared" si="3"/>
        <v>-226.69814812499999</v>
      </c>
      <c r="H23" s="16">
        <f t="shared" si="3"/>
        <v>-226.69814812499999</v>
      </c>
      <c r="I23" s="16">
        <f t="shared" si="3"/>
        <v>-226.69814812499999</v>
      </c>
      <c r="J23" s="16">
        <f t="shared" si="3"/>
        <v>-226.69814812499999</v>
      </c>
      <c r="K23" s="16">
        <f t="shared" si="3"/>
        <v>-226.69814812499999</v>
      </c>
      <c r="L23" s="16">
        <f t="shared" si="3"/>
        <v>-226.69814812499999</v>
      </c>
      <c r="M23" s="16">
        <f t="shared" si="3"/>
        <v>-226.69814812499999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2.0099999999999998</v>
      </c>
      <c r="C28" s="15">
        <v>1.1599999999999999</v>
      </c>
      <c r="D28" s="15">
        <v>0.189</v>
      </c>
      <c r="E28" s="15">
        <v>2.1499999999999998E-2</v>
      </c>
      <c r="F28" s="15">
        <v>405</v>
      </c>
      <c r="G28" s="15">
        <v>7.8</v>
      </c>
      <c r="H28" s="15">
        <v>70</v>
      </c>
      <c r="I28" s="15">
        <v>6.2</v>
      </c>
      <c r="J28" s="15">
        <v>0.11</v>
      </c>
      <c r="K28" s="23">
        <v>1</v>
      </c>
      <c r="L28" s="15">
        <v>5.0999999999999996</v>
      </c>
      <c r="M28" s="15">
        <v>4.3</v>
      </c>
      <c r="N28" s="15">
        <v>147000</v>
      </c>
      <c r="O28" s="15">
        <v>15000</v>
      </c>
      <c r="P28" s="15"/>
      <c r="Q28" s="15">
        <v>8690</v>
      </c>
      <c r="R28" s="15"/>
      <c r="S28" s="15">
        <v>20.6</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58.289999999999985</v>
      </c>
      <c r="D31" s="77">
        <f>(IF(D$27="%w/w SAR",((D$28*10)*$B31),IF(D$27="%w/w DM",(((D$28*10)*($B$28/100))*$B31),IF(D$27="kg/t SAR",(D$28*$B31),IF(D$27="kg/t DM",((D$28*($B$28/100))*$B31),IF(D$27="mg/kg SAR",((D$28*0.001)*$B31),IF(D$27="mg/kg DM",(((D$28*0.001)*($B$28/100))*$B31),"0")))))))*2.291</f>
        <v>21.758199749999999</v>
      </c>
      <c r="E31" s="77">
        <f>(IF(E$27="%w/w SAR",((E$28*10)*$B31),IF(E$27="%w/w DM",(((E$28*10)*($B$28/100))*$B31),IF(E$27="kg/t SAR",(E$28*$B31),IF(E$27="kg/t DM",((E$28*($B$28/100))*$B31),IF(E$27="mg/kg SAR",((E$28*0.001)*$B31),IF(E$27="mg/kg DM",(((E$28*0.001)*($B$28/100))*$B31),"0")))))))*1.205</f>
        <v>1.3018518749999997</v>
      </c>
      <c r="F31" s="77">
        <f>(IF(F$27="%w/w SAR",((F$28*10)*$B31),IF(F$27="%w/w DM",(((F$28*10)*($B$28/100))*$B31),IF(F$27="kg/t SAR",(F$28*$B31),IF(F$27="kg/t DM",((F$28*($B$28/100))*$B31),IF(F$27="mg/kg SAR",((F$28*0.001)*$B31),IF(F$27="mg/kg DM",(((F$28*0.001)*($B$28/100))*$B31),"0")))))))*1.658</f>
        <v>3.3742372499999989</v>
      </c>
      <c r="G31" s="77">
        <f t="shared" ref="G31:P46" si="5">IF(G$27="%w/w SAR",((G$28*10)*$B31),IF(G$27="%w/w DM",(((G$28*10)*($B$28/100))*$B31),IF(G$27="kg/t SAR",(G$28*$B31),IF(G$27="kg/t DM",((G$28*($B$28/100))*$B31),IF(G$27="mg/kg SAR",((G$28*0.001)*$B31),IF(G$27="mg/kg DM",(((G$28*0.001)*($B$28/100))*$B31),0))))))</f>
        <v>3.9194999999999994E-2</v>
      </c>
      <c r="H31" s="77">
        <f t="shared" si="5"/>
        <v>0.35174999999999995</v>
      </c>
      <c r="I31" s="77">
        <f t="shared" si="5"/>
        <v>3.1154999999999995E-2</v>
      </c>
      <c r="J31" s="77">
        <f t="shared" si="5"/>
        <v>5.5274999999999996E-4</v>
      </c>
      <c r="K31" s="77">
        <f t="shared" si="5"/>
        <v>5.0249999999999991E-3</v>
      </c>
      <c r="L31" s="77">
        <f t="shared" si="5"/>
        <v>2.5627499999999991E-2</v>
      </c>
      <c r="M31" s="77">
        <f t="shared" si="5"/>
        <v>2.1607499999999995E-2</v>
      </c>
      <c r="N31" s="77">
        <f t="shared" si="5"/>
        <v>738.67499999999984</v>
      </c>
      <c r="O31" s="77">
        <f t="shared" si="5"/>
        <v>75.374999999999986</v>
      </c>
      <c r="P31" s="77">
        <f t="shared" si="5"/>
        <v>0</v>
      </c>
      <c r="Q31" s="77">
        <f>(IF(Q$27="%w/w SAR",((Q$28*10)*$B31),IF(Q$27="%w/w DM",(((Q$28*10)*($B$28/100))*$B31),IF(Q$27="kg/t SAR",(Q$28*$B31),IF(Q$27="kg/t DM",((Q$28*($B$28/100))*$B31),IF(Q$27="mg/kg SAR",((Q$28*0.001)*$B31),IF(Q$27="mg/kg DM",(((Q$28*0.001)*($B$28/100))*$B31),0)))))))*2.5</f>
        <v>109.16812499999997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0.10351499999999998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58.289999999999985</v>
      </c>
      <c r="D32" s="77">
        <f t="shared" ref="D32:D50" si="7">(IF(D$27="%w/w SAR",((D$28*10)*$B32),IF(D$27="%w/w DM",(((D$28*10)*($B$28/100))*$B32),IF(D$27="kg/t SAR",(D$28*$B32),IF(D$27="kg/t DM",((D$28*($B$28/100))*$B32),IF(D$27="mg/kg SAR",((D$28*0.001)*$B32),IF(D$27="mg/kg DM",(((D$28*0.001)*($B$28/100))*$B32),"0")))))))*2.291</f>
        <v>21.758199749999999</v>
      </c>
      <c r="E32" s="77">
        <f t="shared" ref="E32:E50" si="8">(IF(E$27="%w/w SAR",((E$28*10)*$B32),IF(E$27="%w/w DM",(((E$28*10)*($B$28/100))*$B32),IF(E$27="kg/t SAR",(E$28*$B32),IF(E$27="kg/t DM",((E$28*($B$28/100))*$B32),IF(E$27="mg/kg SAR",((E$28*0.001)*$B32),IF(E$27="mg/kg DM",(((E$28*0.001)*($B$28/100))*$B32),"0")))))))*1.205</f>
        <v>1.3018518749999997</v>
      </c>
      <c r="F32" s="77">
        <f t="shared" ref="F32:F50" si="9">(IF(F$27="%w/w SAR",((F$28*10)*$B32),IF(F$27="%w/w DM",(((F$28*10)*($B$28/100))*$B32),IF(F$27="kg/t SAR",(F$28*$B32),IF(F$27="kg/t DM",((F$28*($B$28/100))*$B32),IF(F$27="mg/kg SAR",((F$28*0.001)*$B32),IF(F$27="mg/kg DM",(((F$28*0.001)*($B$28/100))*$B32),"0")))))))*1.658</f>
        <v>3.3742372499999989</v>
      </c>
      <c r="G32" s="77">
        <f t="shared" si="5"/>
        <v>3.9194999999999994E-2</v>
      </c>
      <c r="H32" s="77">
        <f t="shared" si="5"/>
        <v>0.35174999999999995</v>
      </c>
      <c r="I32" s="77">
        <f t="shared" si="5"/>
        <v>3.1154999999999995E-2</v>
      </c>
      <c r="J32" s="77">
        <f t="shared" si="5"/>
        <v>5.5274999999999996E-4</v>
      </c>
      <c r="K32" s="77">
        <f t="shared" si="5"/>
        <v>5.0249999999999991E-3</v>
      </c>
      <c r="L32" s="77">
        <f t="shared" si="5"/>
        <v>2.5627499999999991E-2</v>
      </c>
      <c r="M32" s="77">
        <f t="shared" si="5"/>
        <v>2.1607499999999995E-2</v>
      </c>
      <c r="N32" s="77">
        <f t="shared" si="5"/>
        <v>738.67499999999984</v>
      </c>
      <c r="O32" s="77">
        <f t="shared" si="5"/>
        <v>75.374999999999986</v>
      </c>
      <c r="P32" s="77">
        <f t="shared" si="5"/>
        <v>0</v>
      </c>
      <c r="Q32" s="77">
        <f t="shared" ref="Q32:Q50" si="10">(IF(Q$27="%w/w SAR",((Q$28*10)*$B32),IF(Q$27="%w/w DM",(((Q$28*10)*($B$28/100))*$B32),IF(Q$27="kg/t SAR",(Q$28*$B32),IF(Q$27="kg/t DM",((Q$28*($B$28/100))*$B32),IF(Q$27="mg/kg SAR",((Q$28*0.001)*$B32),IF(Q$27="mg/kg DM",(((Q$28*0.001)*($B$28/100))*$B32),0)))))))*2.5</f>
        <v>109.16812499999997</v>
      </c>
      <c r="R32" s="77">
        <f t="shared" ref="R32:U50" si="11">IF(R$27="%w/w SAR",((R$28*10)*$B32),IF(R$27="%w/w DM",(((R$28*10)*($B$28/100))*$B32),IF(R$27="kg/t SAR",(R$28*$B32),IF(R$27="kg/t DM",((R$28*($B$28/100))*$B32),IF(R$27="mg/kg SAR",((R$28*0.001)*$B32),IF(R$27="mg/kg DM",(((R$28*0.001)*($B$28/100))*$B32),0))))))</f>
        <v>0</v>
      </c>
      <c r="S32" s="77">
        <f t="shared" si="11"/>
        <v>0.10351499999999998</v>
      </c>
      <c r="T32" s="77">
        <f t="shared" si="11"/>
        <v>0</v>
      </c>
      <c r="U32" s="77">
        <f t="shared" si="11"/>
        <v>0</v>
      </c>
      <c r="AB32" s="59"/>
      <c r="AC32" s="59"/>
      <c r="AD32" s="59"/>
      <c r="AE32" s="59"/>
      <c r="AF32" s="59"/>
      <c r="AG32" s="59"/>
      <c r="AH32" s="59"/>
      <c r="AI32" s="59"/>
    </row>
    <row r="33" spans="1:35" s="72" customFormat="1" ht="13" x14ac:dyDescent="0.35">
      <c r="A33" s="13" t="str">
        <f>E8</f>
        <v>Lodge</v>
      </c>
      <c r="B33" s="15">
        <v>250</v>
      </c>
      <c r="C33" s="77">
        <f t="shared" si="6"/>
        <v>58.289999999999985</v>
      </c>
      <c r="D33" s="77">
        <f t="shared" si="7"/>
        <v>21.758199749999999</v>
      </c>
      <c r="E33" s="77">
        <f t="shared" si="8"/>
        <v>1.3018518749999997</v>
      </c>
      <c r="F33" s="77">
        <f t="shared" si="9"/>
        <v>3.3742372499999989</v>
      </c>
      <c r="G33" s="77">
        <f t="shared" si="5"/>
        <v>3.9194999999999994E-2</v>
      </c>
      <c r="H33" s="77">
        <f t="shared" si="5"/>
        <v>0.35174999999999995</v>
      </c>
      <c r="I33" s="77">
        <f t="shared" si="5"/>
        <v>3.1154999999999995E-2</v>
      </c>
      <c r="J33" s="77">
        <f t="shared" si="5"/>
        <v>5.5274999999999996E-4</v>
      </c>
      <c r="K33" s="77">
        <f t="shared" si="5"/>
        <v>5.0249999999999991E-3</v>
      </c>
      <c r="L33" s="77">
        <f t="shared" si="5"/>
        <v>2.5627499999999991E-2</v>
      </c>
      <c r="M33" s="77">
        <f t="shared" si="5"/>
        <v>2.1607499999999995E-2</v>
      </c>
      <c r="N33" s="77">
        <f t="shared" si="5"/>
        <v>738.67499999999984</v>
      </c>
      <c r="O33" s="77">
        <f t="shared" si="5"/>
        <v>75.374999999999986</v>
      </c>
      <c r="P33" s="77">
        <f t="shared" si="5"/>
        <v>0</v>
      </c>
      <c r="Q33" s="77">
        <f t="shared" si="10"/>
        <v>109.16812499999997</v>
      </c>
      <c r="R33" s="77">
        <f t="shared" si="11"/>
        <v>0</v>
      </c>
      <c r="S33" s="77">
        <f t="shared" si="11"/>
        <v>0.10351499999999998</v>
      </c>
      <c r="T33" s="77">
        <f t="shared" si="11"/>
        <v>0</v>
      </c>
      <c r="U33" s="77">
        <f t="shared" si="11"/>
        <v>0</v>
      </c>
      <c r="AB33" s="59"/>
      <c r="AC33" s="59"/>
      <c r="AD33" s="59"/>
      <c r="AE33" s="59"/>
      <c r="AF33" s="59"/>
      <c r="AG33" s="59"/>
      <c r="AH33" s="59"/>
      <c r="AI33" s="59"/>
    </row>
    <row r="34" spans="1:35" s="72" customFormat="1" ht="13" x14ac:dyDescent="0.35">
      <c r="A34" s="13" t="str">
        <f>F8</f>
        <v>PC</v>
      </c>
      <c r="B34" s="15">
        <v>250</v>
      </c>
      <c r="C34" s="77">
        <f t="shared" si="6"/>
        <v>58.289999999999985</v>
      </c>
      <c r="D34" s="77">
        <f t="shared" si="7"/>
        <v>21.758199749999999</v>
      </c>
      <c r="E34" s="77">
        <f t="shared" si="8"/>
        <v>1.3018518749999997</v>
      </c>
      <c r="F34" s="77">
        <f t="shared" si="9"/>
        <v>3.3742372499999989</v>
      </c>
      <c r="G34" s="77">
        <f t="shared" si="5"/>
        <v>3.9194999999999994E-2</v>
      </c>
      <c r="H34" s="77">
        <f t="shared" si="5"/>
        <v>0.35174999999999995</v>
      </c>
      <c r="I34" s="77">
        <f t="shared" si="5"/>
        <v>3.1154999999999995E-2</v>
      </c>
      <c r="J34" s="77">
        <f t="shared" si="5"/>
        <v>5.5274999999999996E-4</v>
      </c>
      <c r="K34" s="77">
        <f t="shared" si="5"/>
        <v>5.0249999999999991E-3</v>
      </c>
      <c r="L34" s="77">
        <f t="shared" si="5"/>
        <v>2.5627499999999991E-2</v>
      </c>
      <c r="M34" s="77">
        <f t="shared" si="5"/>
        <v>2.1607499999999995E-2</v>
      </c>
      <c r="N34" s="77">
        <f t="shared" si="5"/>
        <v>738.67499999999984</v>
      </c>
      <c r="O34" s="77">
        <f t="shared" si="5"/>
        <v>75.374999999999986</v>
      </c>
      <c r="P34" s="77">
        <f t="shared" si="5"/>
        <v>0</v>
      </c>
      <c r="Q34" s="77">
        <f t="shared" si="10"/>
        <v>109.16812499999997</v>
      </c>
      <c r="R34" s="77">
        <f t="shared" si="11"/>
        <v>0</v>
      </c>
      <c r="S34" s="77">
        <f t="shared" si="11"/>
        <v>0.10351499999999998</v>
      </c>
      <c r="T34" s="77">
        <f t="shared" si="11"/>
        <v>0</v>
      </c>
      <c r="U34" s="77">
        <f t="shared" si="11"/>
        <v>0</v>
      </c>
      <c r="AB34" s="59"/>
      <c r="AC34" s="59"/>
      <c r="AD34" s="59"/>
      <c r="AE34" s="59"/>
      <c r="AF34" s="59"/>
      <c r="AG34" s="59"/>
      <c r="AH34" s="59"/>
      <c r="AI34" s="59"/>
    </row>
    <row r="35" spans="1:35" s="72" customFormat="1" ht="13" x14ac:dyDescent="0.35">
      <c r="A35" s="13" t="str">
        <f>G8</f>
        <v>17A</v>
      </c>
      <c r="B35" s="15">
        <v>250</v>
      </c>
      <c r="C35" s="77">
        <f t="shared" si="6"/>
        <v>58.289999999999985</v>
      </c>
      <c r="D35" s="77">
        <f t="shared" si="7"/>
        <v>21.758199749999999</v>
      </c>
      <c r="E35" s="77">
        <f t="shared" si="8"/>
        <v>1.3018518749999997</v>
      </c>
      <c r="F35" s="77">
        <f t="shared" si="9"/>
        <v>3.3742372499999989</v>
      </c>
      <c r="G35" s="77">
        <f t="shared" si="5"/>
        <v>3.9194999999999994E-2</v>
      </c>
      <c r="H35" s="77">
        <f t="shared" si="5"/>
        <v>0.35174999999999995</v>
      </c>
      <c r="I35" s="77">
        <f t="shared" si="5"/>
        <v>3.1154999999999995E-2</v>
      </c>
      <c r="J35" s="77">
        <f t="shared" si="5"/>
        <v>5.5274999999999996E-4</v>
      </c>
      <c r="K35" s="77">
        <f t="shared" si="5"/>
        <v>5.0249999999999991E-3</v>
      </c>
      <c r="L35" s="77">
        <f t="shared" si="5"/>
        <v>2.5627499999999991E-2</v>
      </c>
      <c r="M35" s="77">
        <f t="shared" si="5"/>
        <v>2.1607499999999995E-2</v>
      </c>
      <c r="N35" s="77">
        <f t="shared" si="5"/>
        <v>738.67499999999984</v>
      </c>
      <c r="O35" s="77">
        <f t="shared" si="5"/>
        <v>75.374999999999986</v>
      </c>
      <c r="P35" s="77">
        <f t="shared" si="5"/>
        <v>0</v>
      </c>
      <c r="Q35" s="77">
        <f t="shared" si="10"/>
        <v>109.16812499999997</v>
      </c>
      <c r="R35" s="77">
        <f t="shared" si="11"/>
        <v>0</v>
      </c>
      <c r="S35" s="77">
        <f t="shared" si="11"/>
        <v>0.10351499999999998</v>
      </c>
      <c r="T35" s="77">
        <f t="shared" si="11"/>
        <v>0</v>
      </c>
      <c r="U35" s="77">
        <f t="shared" si="11"/>
        <v>0</v>
      </c>
      <c r="AB35" s="59"/>
      <c r="AC35" s="59"/>
      <c r="AD35" s="59"/>
      <c r="AE35" s="59"/>
      <c r="AF35" s="59"/>
      <c r="AG35" s="59"/>
      <c r="AH35" s="59"/>
      <c r="AI35" s="59"/>
    </row>
    <row r="36" spans="1:35" s="72" customFormat="1" ht="13" x14ac:dyDescent="0.35">
      <c r="A36" s="13" t="str">
        <f>H8</f>
        <v>16A</v>
      </c>
      <c r="B36" s="15">
        <v>250</v>
      </c>
      <c r="C36" s="77">
        <f t="shared" si="6"/>
        <v>58.289999999999985</v>
      </c>
      <c r="D36" s="77">
        <f t="shared" si="7"/>
        <v>21.758199749999999</v>
      </c>
      <c r="E36" s="77">
        <f t="shared" si="8"/>
        <v>1.3018518749999997</v>
      </c>
      <c r="F36" s="77">
        <f t="shared" si="9"/>
        <v>3.3742372499999989</v>
      </c>
      <c r="G36" s="77">
        <f t="shared" si="5"/>
        <v>3.9194999999999994E-2</v>
      </c>
      <c r="H36" s="77">
        <f t="shared" si="5"/>
        <v>0.35174999999999995</v>
      </c>
      <c r="I36" s="77">
        <f t="shared" si="5"/>
        <v>3.1154999999999995E-2</v>
      </c>
      <c r="J36" s="77">
        <f t="shared" si="5"/>
        <v>5.5274999999999996E-4</v>
      </c>
      <c r="K36" s="77">
        <f t="shared" si="5"/>
        <v>5.0249999999999991E-3</v>
      </c>
      <c r="L36" s="77">
        <f t="shared" si="5"/>
        <v>2.5627499999999991E-2</v>
      </c>
      <c r="M36" s="77">
        <f t="shared" si="5"/>
        <v>2.1607499999999995E-2</v>
      </c>
      <c r="N36" s="77">
        <f t="shared" si="5"/>
        <v>738.67499999999984</v>
      </c>
      <c r="O36" s="77">
        <f t="shared" si="5"/>
        <v>75.374999999999986</v>
      </c>
      <c r="P36" s="77">
        <f t="shared" si="5"/>
        <v>0</v>
      </c>
      <c r="Q36" s="77">
        <f t="shared" si="10"/>
        <v>109.16812499999997</v>
      </c>
      <c r="R36" s="77">
        <f t="shared" si="11"/>
        <v>0</v>
      </c>
      <c r="S36" s="77">
        <f t="shared" si="11"/>
        <v>0.10351499999999998</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58.289999999999985</v>
      </c>
      <c r="D37" s="77">
        <f t="shared" si="7"/>
        <v>21.758199749999999</v>
      </c>
      <c r="E37" s="77">
        <f t="shared" si="8"/>
        <v>1.3018518749999997</v>
      </c>
      <c r="F37" s="77">
        <f t="shared" si="9"/>
        <v>3.3742372499999989</v>
      </c>
      <c r="G37" s="77">
        <f t="shared" si="5"/>
        <v>3.9194999999999994E-2</v>
      </c>
      <c r="H37" s="77">
        <f t="shared" si="5"/>
        <v>0.35174999999999995</v>
      </c>
      <c r="I37" s="77">
        <f t="shared" si="5"/>
        <v>3.1154999999999995E-2</v>
      </c>
      <c r="J37" s="77">
        <f t="shared" si="5"/>
        <v>5.5274999999999996E-4</v>
      </c>
      <c r="K37" s="77">
        <f t="shared" si="5"/>
        <v>5.0249999999999991E-3</v>
      </c>
      <c r="L37" s="77">
        <f t="shared" si="5"/>
        <v>2.5627499999999991E-2</v>
      </c>
      <c r="M37" s="77">
        <f t="shared" si="5"/>
        <v>2.1607499999999995E-2</v>
      </c>
      <c r="N37" s="77">
        <f t="shared" si="5"/>
        <v>738.67499999999984</v>
      </c>
      <c r="O37" s="77">
        <f t="shared" si="5"/>
        <v>75.374999999999986</v>
      </c>
      <c r="P37" s="77">
        <f t="shared" si="5"/>
        <v>0</v>
      </c>
      <c r="Q37" s="77">
        <f t="shared" si="10"/>
        <v>109.16812499999997</v>
      </c>
      <c r="R37" s="77">
        <f t="shared" si="11"/>
        <v>0</v>
      </c>
      <c r="S37" s="77">
        <f t="shared" si="11"/>
        <v>0.10351499999999998</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58.289999999999985</v>
      </c>
      <c r="D38" s="77">
        <f t="shared" si="7"/>
        <v>21.758199749999999</v>
      </c>
      <c r="E38" s="77">
        <f t="shared" si="8"/>
        <v>1.3018518749999997</v>
      </c>
      <c r="F38" s="77">
        <f t="shared" si="9"/>
        <v>3.3742372499999989</v>
      </c>
      <c r="G38" s="77">
        <f t="shared" si="5"/>
        <v>3.9194999999999994E-2</v>
      </c>
      <c r="H38" s="77">
        <f t="shared" si="5"/>
        <v>0.35174999999999995</v>
      </c>
      <c r="I38" s="77">
        <f t="shared" si="5"/>
        <v>3.1154999999999995E-2</v>
      </c>
      <c r="J38" s="77">
        <f t="shared" si="5"/>
        <v>5.5274999999999996E-4</v>
      </c>
      <c r="K38" s="77">
        <f t="shared" si="5"/>
        <v>5.0249999999999991E-3</v>
      </c>
      <c r="L38" s="77">
        <f t="shared" si="5"/>
        <v>2.5627499999999991E-2</v>
      </c>
      <c r="M38" s="77">
        <f t="shared" si="5"/>
        <v>2.1607499999999995E-2</v>
      </c>
      <c r="N38" s="77">
        <f t="shared" si="5"/>
        <v>738.67499999999984</v>
      </c>
      <c r="O38" s="77">
        <f t="shared" si="5"/>
        <v>75.374999999999986</v>
      </c>
      <c r="P38" s="77">
        <f t="shared" si="5"/>
        <v>0</v>
      </c>
      <c r="Q38" s="77">
        <f t="shared" si="10"/>
        <v>109.16812499999997</v>
      </c>
      <c r="R38" s="77">
        <f t="shared" si="11"/>
        <v>0</v>
      </c>
      <c r="S38" s="77">
        <f t="shared" si="11"/>
        <v>0.10351499999999998</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58.289999999999985</v>
      </c>
      <c r="D39" s="77">
        <f t="shared" si="7"/>
        <v>21.758199749999999</v>
      </c>
      <c r="E39" s="77">
        <f t="shared" si="8"/>
        <v>1.3018518749999997</v>
      </c>
      <c r="F39" s="77">
        <f t="shared" si="9"/>
        <v>3.3742372499999989</v>
      </c>
      <c r="G39" s="77">
        <f t="shared" si="5"/>
        <v>3.9194999999999994E-2</v>
      </c>
      <c r="H39" s="77">
        <f t="shared" si="5"/>
        <v>0.35174999999999995</v>
      </c>
      <c r="I39" s="77">
        <f t="shared" si="5"/>
        <v>3.1154999999999995E-2</v>
      </c>
      <c r="J39" s="77">
        <f t="shared" si="5"/>
        <v>5.5274999999999996E-4</v>
      </c>
      <c r="K39" s="77">
        <f t="shared" si="5"/>
        <v>5.0249999999999991E-3</v>
      </c>
      <c r="L39" s="77">
        <f t="shared" si="5"/>
        <v>2.5627499999999991E-2</v>
      </c>
      <c r="M39" s="77">
        <f t="shared" si="5"/>
        <v>2.1607499999999995E-2</v>
      </c>
      <c r="N39" s="77">
        <f t="shared" si="5"/>
        <v>738.67499999999984</v>
      </c>
      <c r="O39" s="77">
        <f t="shared" si="5"/>
        <v>75.374999999999986</v>
      </c>
      <c r="P39" s="77">
        <f t="shared" si="5"/>
        <v>0</v>
      </c>
      <c r="Q39" s="77">
        <f t="shared" si="10"/>
        <v>109.16812499999997</v>
      </c>
      <c r="R39" s="77">
        <f t="shared" si="11"/>
        <v>0</v>
      </c>
      <c r="S39" s="77">
        <f t="shared" si="11"/>
        <v>0.10351499999999998</v>
      </c>
      <c r="T39" s="77">
        <f t="shared" si="11"/>
        <v>0</v>
      </c>
      <c r="U39" s="77">
        <f t="shared" si="11"/>
        <v>0</v>
      </c>
      <c r="AB39" s="59"/>
      <c r="AC39" s="59"/>
      <c r="AD39" s="59"/>
      <c r="AE39" s="59"/>
      <c r="AF39" s="59"/>
      <c r="AG39" s="59"/>
      <c r="AH39" s="59"/>
      <c r="AI39" s="59"/>
    </row>
    <row r="40" spans="1:35" s="72" customFormat="1" ht="13" x14ac:dyDescent="0.35">
      <c r="A40" s="13" t="str">
        <f>L8</f>
        <v>D</v>
      </c>
      <c r="B40" s="15">
        <v>250</v>
      </c>
      <c r="C40" s="77">
        <f t="shared" si="6"/>
        <v>58.289999999999985</v>
      </c>
      <c r="D40" s="77">
        <f t="shared" si="7"/>
        <v>21.758199749999999</v>
      </c>
      <c r="E40" s="77">
        <f t="shared" si="8"/>
        <v>1.3018518749999997</v>
      </c>
      <c r="F40" s="77">
        <f t="shared" si="9"/>
        <v>3.3742372499999989</v>
      </c>
      <c r="G40" s="77">
        <f t="shared" si="5"/>
        <v>3.9194999999999994E-2</v>
      </c>
      <c r="H40" s="77">
        <f t="shared" si="5"/>
        <v>0.35174999999999995</v>
      </c>
      <c r="I40" s="77">
        <f t="shared" si="5"/>
        <v>3.1154999999999995E-2</v>
      </c>
      <c r="J40" s="77">
        <f t="shared" si="5"/>
        <v>5.5274999999999996E-4</v>
      </c>
      <c r="K40" s="77">
        <f t="shared" si="5"/>
        <v>5.0249999999999991E-3</v>
      </c>
      <c r="L40" s="77">
        <f t="shared" si="5"/>
        <v>2.5627499999999991E-2</v>
      </c>
      <c r="M40" s="77">
        <f t="shared" si="5"/>
        <v>2.1607499999999995E-2</v>
      </c>
      <c r="N40" s="77">
        <f t="shared" si="5"/>
        <v>738.67499999999984</v>
      </c>
      <c r="O40" s="77">
        <f t="shared" si="5"/>
        <v>75.374999999999986</v>
      </c>
      <c r="P40" s="77">
        <f t="shared" si="5"/>
        <v>0</v>
      </c>
      <c r="Q40" s="77">
        <f t="shared" si="10"/>
        <v>109.16812499999997</v>
      </c>
      <c r="R40" s="77">
        <f t="shared" si="11"/>
        <v>0</v>
      </c>
      <c r="S40" s="77">
        <f t="shared" si="11"/>
        <v>0.10351499999999998</v>
      </c>
      <c r="T40" s="77">
        <f t="shared" si="11"/>
        <v>0</v>
      </c>
      <c r="U40" s="77">
        <f t="shared" si="11"/>
        <v>0</v>
      </c>
      <c r="AB40" s="59"/>
      <c r="AC40" s="59"/>
      <c r="AD40" s="59"/>
      <c r="AE40" s="59"/>
      <c r="AF40" s="59"/>
      <c r="AG40" s="59"/>
      <c r="AH40" s="59"/>
      <c r="AI40" s="59"/>
    </row>
    <row r="41" spans="1:35" s="72" customFormat="1" ht="13" x14ac:dyDescent="0.35">
      <c r="A41" s="13" t="str">
        <f>M8</f>
        <v>E</v>
      </c>
      <c r="B41" s="15">
        <v>250</v>
      </c>
      <c r="C41" s="77">
        <f t="shared" si="6"/>
        <v>58.289999999999985</v>
      </c>
      <c r="D41" s="77">
        <f t="shared" si="7"/>
        <v>21.758199749999999</v>
      </c>
      <c r="E41" s="77">
        <f t="shared" si="8"/>
        <v>1.3018518749999997</v>
      </c>
      <c r="F41" s="77">
        <f t="shared" si="9"/>
        <v>3.3742372499999989</v>
      </c>
      <c r="G41" s="77">
        <f t="shared" si="5"/>
        <v>3.9194999999999994E-2</v>
      </c>
      <c r="H41" s="77">
        <f t="shared" si="5"/>
        <v>0.35174999999999995</v>
      </c>
      <c r="I41" s="77">
        <f t="shared" si="5"/>
        <v>3.1154999999999995E-2</v>
      </c>
      <c r="J41" s="77">
        <f t="shared" si="5"/>
        <v>5.5274999999999996E-4</v>
      </c>
      <c r="K41" s="77">
        <f t="shared" si="5"/>
        <v>5.0249999999999991E-3</v>
      </c>
      <c r="L41" s="77">
        <f t="shared" si="5"/>
        <v>2.5627499999999991E-2</v>
      </c>
      <c r="M41" s="77">
        <f t="shared" si="5"/>
        <v>2.1607499999999995E-2</v>
      </c>
      <c r="N41" s="77">
        <f t="shared" si="5"/>
        <v>738.67499999999984</v>
      </c>
      <c r="O41" s="77">
        <f t="shared" si="5"/>
        <v>75.374999999999986</v>
      </c>
      <c r="P41" s="77">
        <f t="shared" si="5"/>
        <v>0</v>
      </c>
      <c r="Q41" s="77">
        <f t="shared" si="10"/>
        <v>109.16812499999997</v>
      </c>
      <c r="R41" s="77">
        <f t="shared" si="11"/>
        <v>0</v>
      </c>
      <c r="S41" s="77">
        <f t="shared" si="11"/>
        <v>0.10351499999999998</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5" sqref="I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'Bryngwyn wtw'!C1:D1</f>
        <v>PAN-017261</v>
      </c>
      <c r="D1" s="141"/>
      <c r="E1" s="93" t="s">
        <v>45</v>
      </c>
      <c r="F1" s="39">
        <f>'Bryngwyn wtw'!F1</f>
        <v>48.6</v>
      </c>
      <c r="G1" s="120" t="s">
        <v>43</v>
      </c>
      <c r="H1" s="121"/>
      <c r="I1" s="118">
        <v>6.1</v>
      </c>
      <c r="J1" s="119" t="s">
        <v>153</v>
      </c>
      <c r="K1" s="119"/>
      <c r="L1" s="97">
        <v>228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c r="J2" s="119" t="s">
        <v>158</v>
      </c>
      <c r="K2" s="119"/>
      <c r="L2" s="97">
        <v>0.90200000000000002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2.5277161862527717</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180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14.4440677</v>
      </c>
      <c r="D18" s="16">
        <f>$D32</f>
        <v>14.4440677</v>
      </c>
      <c r="E18" s="16">
        <f>$D33</f>
        <v>14.4440677</v>
      </c>
      <c r="F18" s="16">
        <f>$D34</f>
        <v>14.4440677</v>
      </c>
      <c r="G18" s="16">
        <f>$D35</f>
        <v>14.4440677</v>
      </c>
      <c r="H18" s="16">
        <f>$D36</f>
        <v>14.4440677</v>
      </c>
      <c r="I18" s="16">
        <f>$D37</f>
        <v>14.4440677</v>
      </c>
      <c r="J18" s="16">
        <f>$D38</f>
        <v>14.4440677</v>
      </c>
      <c r="K18" s="16">
        <f>$D39</f>
        <v>14.4440677</v>
      </c>
      <c r="L18" s="16">
        <f>$D40</f>
        <v>14.4440677</v>
      </c>
      <c r="M18" s="16">
        <f>$D41</f>
        <v>14.4440677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-50.155932299999996</v>
      </c>
      <c r="D19" s="16">
        <f t="shared" ref="D19:V19" si="1">D18-D17</f>
        <v>-50.155932299999996</v>
      </c>
      <c r="E19" s="16">
        <f t="shared" si="1"/>
        <v>-50.155932299999996</v>
      </c>
      <c r="F19" s="16">
        <f t="shared" si="1"/>
        <v>-50.155932299999996</v>
      </c>
      <c r="G19" s="16">
        <f t="shared" si="1"/>
        <v>-50.155932299999996</v>
      </c>
      <c r="H19" s="16">
        <f t="shared" si="1"/>
        <v>-50.155932299999996</v>
      </c>
      <c r="I19" s="16">
        <f t="shared" si="1"/>
        <v>-50.155932299999996</v>
      </c>
      <c r="J19" s="16">
        <f t="shared" si="1"/>
        <v>-50.155932299999996</v>
      </c>
      <c r="K19" s="16">
        <f t="shared" si="1"/>
        <v>-50.155932299999996</v>
      </c>
      <c r="L19" s="16">
        <f t="shared" si="1"/>
        <v>-50.155932299999996</v>
      </c>
      <c r="M19" s="16">
        <f t="shared" si="1"/>
        <v>-50.155932299999996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0.70239450000000003</v>
      </c>
      <c r="D22" s="16">
        <f>$E32</f>
        <v>0.70239450000000003</v>
      </c>
      <c r="E22" s="16">
        <f>$E33</f>
        <v>0.70239450000000003</v>
      </c>
      <c r="F22" s="16">
        <f>$E34</f>
        <v>0.70239450000000003</v>
      </c>
      <c r="G22" s="16">
        <f>$E35</f>
        <v>0.70239450000000003</v>
      </c>
      <c r="H22" s="16">
        <f>$E36</f>
        <v>0.70239450000000003</v>
      </c>
      <c r="I22" s="16">
        <f>$E37</f>
        <v>0.70239450000000003</v>
      </c>
      <c r="J22" s="16">
        <f>$E38</f>
        <v>0.70239450000000003</v>
      </c>
      <c r="K22" s="16">
        <f>$E39</f>
        <v>0.70239450000000003</v>
      </c>
      <c r="L22" s="16">
        <f>$E40</f>
        <v>0.70239450000000003</v>
      </c>
      <c r="M22" s="16">
        <f>$E41</f>
        <v>0.70239450000000003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-227.2976055</v>
      </c>
      <c r="D23" s="16">
        <f t="shared" ref="D23:V23" si="3">D22-D21</f>
        <v>-227.2976055</v>
      </c>
      <c r="E23" s="16">
        <f t="shared" si="3"/>
        <v>-227.2976055</v>
      </c>
      <c r="F23" s="16">
        <f t="shared" si="3"/>
        <v>-227.2976055</v>
      </c>
      <c r="G23" s="16">
        <f t="shared" si="3"/>
        <v>-227.2976055</v>
      </c>
      <c r="H23" s="16">
        <f t="shared" si="3"/>
        <v>-227.2976055</v>
      </c>
      <c r="I23" s="16">
        <f t="shared" si="3"/>
        <v>-227.2976055</v>
      </c>
      <c r="J23" s="16">
        <f t="shared" si="3"/>
        <v>-227.2976055</v>
      </c>
      <c r="K23" s="16">
        <f t="shared" si="3"/>
        <v>-227.2976055</v>
      </c>
      <c r="L23" s="16">
        <f t="shared" si="3"/>
        <v>-227.2976055</v>
      </c>
      <c r="M23" s="16">
        <f t="shared" si="3"/>
        <v>-227.2976055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2.68</v>
      </c>
      <c r="C28" s="15">
        <v>0.90200000000000002</v>
      </c>
      <c r="D28" s="15">
        <v>9.4100000000000003E-2</v>
      </c>
      <c r="E28" s="15">
        <v>8.6999999999999994E-3</v>
      </c>
      <c r="F28" s="15">
        <v>440</v>
      </c>
      <c r="G28" s="15">
        <v>20.100000000000001</v>
      </c>
      <c r="H28" s="15">
        <v>114</v>
      </c>
      <c r="I28" s="15">
        <v>16.8</v>
      </c>
      <c r="J28" s="15">
        <v>0.95</v>
      </c>
      <c r="K28" s="23">
        <v>0.75</v>
      </c>
      <c r="L28" s="15">
        <v>14</v>
      </c>
      <c r="M28" s="15">
        <v>11.8</v>
      </c>
      <c r="N28" s="15">
        <v>2950</v>
      </c>
      <c r="O28" s="15">
        <v>423000</v>
      </c>
      <c r="P28" s="15"/>
      <c r="Q28" s="15">
        <v>3500</v>
      </c>
      <c r="R28" s="15"/>
      <c r="S28" s="15">
        <v>44.1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60.434000000000005</v>
      </c>
      <c r="D31" s="77">
        <f>(IF(D$27="%w/w SAR",((D$28*10)*$B31),IF(D$27="%w/w DM",(((D$28*10)*($B$28/100))*$B31),IF(D$27="kg/t SAR",(D$28*$B31),IF(D$27="kg/t DM",((D$28*($B$28/100))*$B31),IF(D$27="mg/kg SAR",((D$28*0.001)*$B31),IF(D$27="mg/kg DM",(((D$28*0.001)*($B$28/100))*$B31),"0")))))))*2.291</f>
        <v>14.4440677</v>
      </c>
      <c r="E31" s="77">
        <f>(IF(E$27="%w/w SAR",((E$28*10)*$B31),IF(E$27="%w/w DM",(((E$28*10)*($B$28/100))*$B31),IF(E$27="kg/t SAR",(E$28*$B31),IF(E$27="kg/t DM",((E$28*($B$28/100))*$B31),IF(E$27="mg/kg SAR",((E$28*0.001)*$B31),IF(E$27="mg/kg DM",(((E$28*0.001)*($B$28/100))*$B31),"0")))))))*1.205</f>
        <v>0.70239450000000003</v>
      </c>
      <c r="F31" s="77">
        <f>(IF(F$27="%w/w SAR",((F$28*10)*$B31),IF(F$27="%w/w DM",(((F$28*10)*($B$28/100))*$B31),IF(F$27="kg/t SAR",(F$28*$B31),IF(F$27="kg/t DM",((F$28*($B$28/100))*$B31),IF(F$27="mg/kg SAR",((F$28*0.001)*$B31),IF(F$27="mg/kg DM",(((F$28*0.001)*($B$28/100))*$B31),"0")))))))*1.658</f>
        <v>4.8877839999999999</v>
      </c>
      <c r="G31" s="77">
        <f t="shared" ref="G31:P46" si="5">IF(G$27="%w/w SAR",((G$28*10)*$B31),IF(G$27="%w/w DM",(((G$28*10)*($B$28/100))*$B31),IF(G$27="kg/t SAR",(G$28*$B31),IF(G$27="kg/t DM",((G$28*($B$28/100))*$B31),IF(G$27="mg/kg SAR",((G$28*0.001)*$B31),IF(G$27="mg/kg DM",(((G$28*0.001)*($B$28/100))*$B31),0))))))</f>
        <v>0.13467000000000004</v>
      </c>
      <c r="H31" s="77">
        <f t="shared" si="5"/>
        <v>0.76380000000000003</v>
      </c>
      <c r="I31" s="77">
        <f t="shared" si="5"/>
        <v>0.11256000000000002</v>
      </c>
      <c r="J31" s="77">
        <f t="shared" si="5"/>
        <v>6.365E-3</v>
      </c>
      <c r="K31" s="77">
        <f t="shared" si="5"/>
        <v>5.025E-3</v>
      </c>
      <c r="L31" s="77">
        <f t="shared" si="5"/>
        <v>9.3800000000000008E-2</v>
      </c>
      <c r="M31" s="77">
        <f t="shared" si="5"/>
        <v>7.9060000000000019E-2</v>
      </c>
      <c r="N31" s="77">
        <f t="shared" si="5"/>
        <v>19.765000000000001</v>
      </c>
      <c r="O31" s="77">
        <f t="shared" si="5"/>
        <v>2834.1000000000004</v>
      </c>
      <c r="P31" s="77">
        <f t="shared" si="5"/>
        <v>0</v>
      </c>
      <c r="Q31" s="77">
        <f>(IF(Q$27="%w/w SAR",((Q$28*10)*$B31),IF(Q$27="%w/w DM",(((Q$28*10)*($B$28/100))*$B31),IF(Q$27="kg/t SAR",(Q$28*$B31),IF(Q$27="kg/t DM",((Q$28*($B$28/100))*$B31),IF(Q$27="mg/kg SAR",((Q$28*0.001)*$B31),IF(Q$27="mg/kg DM",(((Q$28*0.001)*($B$28/100))*$B31),0)))))))*2.5</f>
        <v>58.625000000000007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0.29547000000000001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60.434000000000005</v>
      </c>
      <c r="D32" s="77">
        <f t="shared" ref="D32:D50" si="7">(IF(D$27="%w/w SAR",((D$28*10)*$B32),IF(D$27="%w/w DM",(((D$28*10)*($B$28/100))*$B32),IF(D$27="kg/t SAR",(D$28*$B32),IF(D$27="kg/t DM",((D$28*($B$28/100))*$B32),IF(D$27="mg/kg SAR",((D$28*0.001)*$B32),IF(D$27="mg/kg DM",(((D$28*0.001)*($B$28/100))*$B32),"0")))))))*2.291</f>
        <v>14.4440677</v>
      </c>
      <c r="E32" s="77">
        <f t="shared" ref="E32:E50" si="8">(IF(E$27="%w/w SAR",((E$28*10)*$B32),IF(E$27="%w/w DM",(((E$28*10)*($B$28/100))*$B32),IF(E$27="kg/t SAR",(E$28*$B32),IF(E$27="kg/t DM",((E$28*($B$28/100))*$B32),IF(E$27="mg/kg SAR",((E$28*0.001)*$B32),IF(E$27="mg/kg DM",(((E$28*0.001)*($B$28/100))*$B32),"0")))))))*1.205</f>
        <v>0.70239450000000003</v>
      </c>
      <c r="F32" s="77">
        <f t="shared" ref="F32:F50" si="9">(IF(F$27="%w/w SAR",((F$28*10)*$B32),IF(F$27="%w/w DM",(((F$28*10)*($B$28/100))*$B32),IF(F$27="kg/t SAR",(F$28*$B32),IF(F$27="kg/t DM",((F$28*($B$28/100))*$B32),IF(F$27="mg/kg SAR",((F$28*0.001)*$B32),IF(F$27="mg/kg DM",(((F$28*0.001)*($B$28/100))*$B32),"0")))))))*1.658</f>
        <v>4.8877839999999999</v>
      </c>
      <c r="G32" s="77">
        <f t="shared" si="5"/>
        <v>0.13467000000000004</v>
      </c>
      <c r="H32" s="77">
        <f t="shared" si="5"/>
        <v>0.76380000000000003</v>
      </c>
      <c r="I32" s="77">
        <f t="shared" si="5"/>
        <v>0.11256000000000002</v>
      </c>
      <c r="J32" s="77">
        <f t="shared" si="5"/>
        <v>6.365E-3</v>
      </c>
      <c r="K32" s="77">
        <f t="shared" si="5"/>
        <v>5.025E-3</v>
      </c>
      <c r="L32" s="77">
        <f t="shared" si="5"/>
        <v>9.3800000000000008E-2</v>
      </c>
      <c r="M32" s="77">
        <f t="shared" si="5"/>
        <v>7.9060000000000019E-2</v>
      </c>
      <c r="N32" s="77">
        <f t="shared" si="5"/>
        <v>19.765000000000001</v>
      </c>
      <c r="O32" s="77">
        <f t="shared" si="5"/>
        <v>2834.1000000000004</v>
      </c>
      <c r="P32" s="77">
        <f t="shared" si="5"/>
        <v>0</v>
      </c>
      <c r="Q32" s="77">
        <f t="shared" ref="Q32:Q50" si="10">(IF(Q$27="%w/w SAR",((Q$28*10)*$B32),IF(Q$27="%w/w DM",(((Q$28*10)*($B$28/100))*$B32),IF(Q$27="kg/t SAR",(Q$28*$B32),IF(Q$27="kg/t DM",((Q$28*($B$28/100))*$B32),IF(Q$27="mg/kg SAR",((Q$28*0.001)*$B32),IF(Q$27="mg/kg DM",(((Q$28*0.001)*($B$28/100))*$B32),0)))))))*2.5</f>
        <v>58.625000000000007</v>
      </c>
      <c r="R32" s="77">
        <f t="shared" ref="R32:U50" si="11">IF(R$27="%w/w SAR",((R$28*10)*$B32),IF(R$27="%w/w DM",(((R$28*10)*($B$28/100))*$B32),IF(R$27="kg/t SAR",(R$28*$B32),IF(R$27="kg/t DM",((R$28*($B$28/100))*$B32),IF(R$27="mg/kg SAR",((R$28*0.001)*$B32),IF(R$27="mg/kg DM",(((R$28*0.001)*($B$28/100))*$B32),0))))))</f>
        <v>0</v>
      </c>
      <c r="S32" s="77">
        <f t="shared" si="11"/>
        <v>0.29547000000000001</v>
      </c>
      <c r="T32" s="77">
        <f t="shared" si="11"/>
        <v>0</v>
      </c>
      <c r="U32" s="77">
        <f t="shared" si="11"/>
        <v>0</v>
      </c>
      <c r="AB32" s="59"/>
      <c r="AC32" s="59"/>
      <c r="AD32" s="59"/>
      <c r="AE32" s="59"/>
      <c r="AF32" s="59"/>
      <c r="AG32" s="59"/>
      <c r="AH32" s="59"/>
      <c r="AI32" s="59"/>
    </row>
    <row r="33" spans="1:35" s="72" customFormat="1" ht="13" x14ac:dyDescent="0.35">
      <c r="A33" s="13" t="str">
        <f>E8</f>
        <v>Lodge</v>
      </c>
      <c r="B33" s="15">
        <v>250</v>
      </c>
      <c r="C33" s="77">
        <f t="shared" si="6"/>
        <v>60.434000000000005</v>
      </c>
      <c r="D33" s="77">
        <f t="shared" si="7"/>
        <v>14.4440677</v>
      </c>
      <c r="E33" s="77">
        <f t="shared" si="8"/>
        <v>0.70239450000000003</v>
      </c>
      <c r="F33" s="77">
        <f t="shared" si="9"/>
        <v>4.8877839999999999</v>
      </c>
      <c r="G33" s="77">
        <f t="shared" si="5"/>
        <v>0.13467000000000004</v>
      </c>
      <c r="H33" s="77">
        <f t="shared" si="5"/>
        <v>0.76380000000000003</v>
      </c>
      <c r="I33" s="77">
        <f t="shared" si="5"/>
        <v>0.11256000000000002</v>
      </c>
      <c r="J33" s="77">
        <f t="shared" si="5"/>
        <v>6.365E-3</v>
      </c>
      <c r="K33" s="77">
        <f t="shared" si="5"/>
        <v>5.025E-3</v>
      </c>
      <c r="L33" s="77">
        <f t="shared" si="5"/>
        <v>9.3800000000000008E-2</v>
      </c>
      <c r="M33" s="77">
        <f t="shared" si="5"/>
        <v>7.9060000000000019E-2</v>
      </c>
      <c r="N33" s="77">
        <f t="shared" si="5"/>
        <v>19.765000000000001</v>
      </c>
      <c r="O33" s="77">
        <f t="shared" si="5"/>
        <v>2834.1000000000004</v>
      </c>
      <c r="P33" s="77">
        <f t="shared" si="5"/>
        <v>0</v>
      </c>
      <c r="Q33" s="77">
        <f t="shared" si="10"/>
        <v>58.625000000000007</v>
      </c>
      <c r="R33" s="77">
        <f t="shared" si="11"/>
        <v>0</v>
      </c>
      <c r="S33" s="77">
        <f t="shared" si="11"/>
        <v>0.29547000000000001</v>
      </c>
      <c r="T33" s="77">
        <f t="shared" si="11"/>
        <v>0</v>
      </c>
      <c r="U33" s="77">
        <f t="shared" si="11"/>
        <v>0</v>
      </c>
      <c r="AB33" s="59"/>
      <c r="AC33" s="59"/>
      <c r="AD33" s="59"/>
      <c r="AE33" s="59"/>
      <c r="AF33" s="59"/>
      <c r="AG33" s="59"/>
      <c r="AH33" s="59"/>
      <c r="AI33" s="59"/>
    </row>
    <row r="34" spans="1:35" s="72" customFormat="1" ht="13" x14ac:dyDescent="0.35">
      <c r="A34" s="13" t="str">
        <f>F8</f>
        <v>PC</v>
      </c>
      <c r="B34" s="15">
        <v>250</v>
      </c>
      <c r="C34" s="77">
        <f t="shared" si="6"/>
        <v>60.434000000000005</v>
      </c>
      <c r="D34" s="77">
        <f t="shared" si="7"/>
        <v>14.4440677</v>
      </c>
      <c r="E34" s="77">
        <f t="shared" si="8"/>
        <v>0.70239450000000003</v>
      </c>
      <c r="F34" s="77">
        <f t="shared" si="9"/>
        <v>4.8877839999999999</v>
      </c>
      <c r="G34" s="77">
        <f t="shared" si="5"/>
        <v>0.13467000000000004</v>
      </c>
      <c r="H34" s="77">
        <f t="shared" si="5"/>
        <v>0.76380000000000003</v>
      </c>
      <c r="I34" s="77">
        <f t="shared" si="5"/>
        <v>0.11256000000000002</v>
      </c>
      <c r="J34" s="77">
        <f t="shared" si="5"/>
        <v>6.365E-3</v>
      </c>
      <c r="K34" s="77">
        <f t="shared" si="5"/>
        <v>5.025E-3</v>
      </c>
      <c r="L34" s="77">
        <f t="shared" si="5"/>
        <v>9.3800000000000008E-2</v>
      </c>
      <c r="M34" s="77">
        <f t="shared" si="5"/>
        <v>7.9060000000000019E-2</v>
      </c>
      <c r="N34" s="77">
        <f t="shared" si="5"/>
        <v>19.765000000000001</v>
      </c>
      <c r="O34" s="77">
        <f t="shared" si="5"/>
        <v>2834.1000000000004</v>
      </c>
      <c r="P34" s="77">
        <f t="shared" si="5"/>
        <v>0</v>
      </c>
      <c r="Q34" s="77">
        <f t="shared" si="10"/>
        <v>58.625000000000007</v>
      </c>
      <c r="R34" s="77">
        <f t="shared" si="11"/>
        <v>0</v>
      </c>
      <c r="S34" s="77">
        <f t="shared" si="11"/>
        <v>0.29547000000000001</v>
      </c>
      <c r="T34" s="77">
        <f t="shared" si="11"/>
        <v>0</v>
      </c>
      <c r="U34" s="77">
        <f t="shared" si="11"/>
        <v>0</v>
      </c>
      <c r="AB34" s="59"/>
      <c r="AC34" s="59"/>
      <c r="AD34" s="59"/>
      <c r="AE34" s="59"/>
      <c r="AF34" s="59"/>
      <c r="AG34" s="59"/>
      <c r="AH34" s="59"/>
      <c r="AI34" s="59"/>
    </row>
    <row r="35" spans="1:35" s="72" customFormat="1" ht="13" x14ac:dyDescent="0.35">
      <c r="A35" s="13" t="str">
        <f>G8</f>
        <v>17A</v>
      </c>
      <c r="B35" s="15">
        <v>250</v>
      </c>
      <c r="C35" s="77">
        <f t="shared" si="6"/>
        <v>60.434000000000005</v>
      </c>
      <c r="D35" s="77">
        <f t="shared" si="7"/>
        <v>14.4440677</v>
      </c>
      <c r="E35" s="77">
        <f t="shared" si="8"/>
        <v>0.70239450000000003</v>
      </c>
      <c r="F35" s="77">
        <f t="shared" si="9"/>
        <v>4.8877839999999999</v>
      </c>
      <c r="G35" s="77">
        <f t="shared" si="5"/>
        <v>0.13467000000000004</v>
      </c>
      <c r="H35" s="77">
        <f t="shared" si="5"/>
        <v>0.76380000000000003</v>
      </c>
      <c r="I35" s="77">
        <f t="shared" si="5"/>
        <v>0.11256000000000002</v>
      </c>
      <c r="J35" s="77">
        <f t="shared" si="5"/>
        <v>6.365E-3</v>
      </c>
      <c r="K35" s="77">
        <f t="shared" si="5"/>
        <v>5.025E-3</v>
      </c>
      <c r="L35" s="77">
        <f t="shared" si="5"/>
        <v>9.3800000000000008E-2</v>
      </c>
      <c r="M35" s="77">
        <f t="shared" si="5"/>
        <v>7.9060000000000019E-2</v>
      </c>
      <c r="N35" s="77">
        <f t="shared" si="5"/>
        <v>19.765000000000001</v>
      </c>
      <c r="O35" s="77">
        <f t="shared" si="5"/>
        <v>2834.1000000000004</v>
      </c>
      <c r="P35" s="77">
        <f t="shared" si="5"/>
        <v>0</v>
      </c>
      <c r="Q35" s="77">
        <f t="shared" si="10"/>
        <v>58.625000000000007</v>
      </c>
      <c r="R35" s="77">
        <f t="shared" si="11"/>
        <v>0</v>
      </c>
      <c r="S35" s="77">
        <f t="shared" si="11"/>
        <v>0.29547000000000001</v>
      </c>
      <c r="T35" s="77">
        <f t="shared" si="11"/>
        <v>0</v>
      </c>
      <c r="U35" s="77">
        <f t="shared" si="11"/>
        <v>0</v>
      </c>
      <c r="AB35" s="59"/>
      <c r="AC35" s="59"/>
      <c r="AD35" s="59"/>
      <c r="AE35" s="59"/>
      <c r="AF35" s="59"/>
      <c r="AG35" s="59"/>
      <c r="AH35" s="59"/>
      <c r="AI35" s="59"/>
    </row>
    <row r="36" spans="1:35" s="72" customFormat="1" ht="13" x14ac:dyDescent="0.35">
      <c r="A36" s="13" t="str">
        <f>H8</f>
        <v>16A</v>
      </c>
      <c r="B36" s="15">
        <v>250</v>
      </c>
      <c r="C36" s="77">
        <f t="shared" si="6"/>
        <v>60.434000000000005</v>
      </c>
      <c r="D36" s="77">
        <f t="shared" si="7"/>
        <v>14.4440677</v>
      </c>
      <c r="E36" s="77">
        <f t="shared" si="8"/>
        <v>0.70239450000000003</v>
      </c>
      <c r="F36" s="77">
        <f t="shared" si="9"/>
        <v>4.8877839999999999</v>
      </c>
      <c r="G36" s="77">
        <f t="shared" si="5"/>
        <v>0.13467000000000004</v>
      </c>
      <c r="H36" s="77">
        <f t="shared" si="5"/>
        <v>0.76380000000000003</v>
      </c>
      <c r="I36" s="77">
        <f t="shared" si="5"/>
        <v>0.11256000000000002</v>
      </c>
      <c r="J36" s="77">
        <f t="shared" si="5"/>
        <v>6.365E-3</v>
      </c>
      <c r="K36" s="77">
        <f t="shared" si="5"/>
        <v>5.025E-3</v>
      </c>
      <c r="L36" s="77">
        <f t="shared" si="5"/>
        <v>9.3800000000000008E-2</v>
      </c>
      <c r="M36" s="77">
        <f t="shared" si="5"/>
        <v>7.9060000000000019E-2</v>
      </c>
      <c r="N36" s="77">
        <f t="shared" si="5"/>
        <v>19.765000000000001</v>
      </c>
      <c r="O36" s="77">
        <f t="shared" si="5"/>
        <v>2834.1000000000004</v>
      </c>
      <c r="P36" s="77">
        <f t="shared" si="5"/>
        <v>0</v>
      </c>
      <c r="Q36" s="77">
        <f t="shared" si="10"/>
        <v>58.625000000000007</v>
      </c>
      <c r="R36" s="77">
        <f t="shared" si="11"/>
        <v>0</v>
      </c>
      <c r="S36" s="77">
        <f t="shared" si="11"/>
        <v>0.29547000000000001</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60.434000000000005</v>
      </c>
      <c r="D37" s="77">
        <f t="shared" si="7"/>
        <v>14.4440677</v>
      </c>
      <c r="E37" s="77">
        <f t="shared" si="8"/>
        <v>0.70239450000000003</v>
      </c>
      <c r="F37" s="77">
        <f t="shared" si="9"/>
        <v>4.8877839999999999</v>
      </c>
      <c r="G37" s="77">
        <f t="shared" si="5"/>
        <v>0.13467000000000004</v>
      </c>
      <c r="H37" s="77">
        <f t="shared" si="5"/>
        <v>0.76380000000000003</v>
      </c>
      <c r="I37" s="77">
        <f t="shared" si="5"/>
        <v>0.11256000000000002</v>
      </c>
      <c r="J37" s="77">
        <f t="shared" si="5"/>
        <v>6.365E-3</v>
      </c>
      <c r="K37" s="77">
        <f t="shared" si="5"/>
        <v>5.025E-3</v>
      </c>
      <c r="L37" s="77">
        <f t="shared" si="5"/>
        <v>9.3800000000000008E-2</v>
      </c>
      <c r="M37" s="77">
        <f t="shared" si="5"/>
        <v>7.9060000000000019E-2</v>
      </c>
      <c r="N37" s="77">
        <f t="shared" si="5"/>
        <v>19.765000000000001</v>
      </c>
      <c r="O37" s="77">
        <f t="shared" si="5"/>
        <v>2834.1000000000004</v>
      </c>
      <c r="P37" s="77">
        <f t="shared" si="5"/>
        <v>0</v>
      </c>
      <c r="Q37" s="77">
        <f t="shared" si="10"/>
        <v>58.625000000000007</v>
      </c>
      <c r="R37" s="77">
        <f t="shared" si="11"/>
        <v>0</v>
      </c>
      <c r="S37" s="77">
        <f t="shared" si="11"/>
        <v>0.29547000000000001</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60.434000000000005</v>
      </c>
      <c r="D38" s="77">
        <f t="shared" si="7"/>
        <v>14.4440677</v>
      </c>
      <c r="E38" s="77">
        <f t="shared" si="8"/>
        <v>0.70239450000000003</v>
      </c>
      <c r="F38" s="77">
        <f t="shared" si="9"/>
        <v>4.8877839999999999</v>
      </c>
      <c r="G38" s="77">
        <f t="shared" si="5"/>
        <v>0.13467000000000004</v>
      </c>
      <c r="H38" s="77">
        <f t="shared" si="5"/>
        <v>0.76380000000000003</v>
      </c>
      <c r="I38" s="77">
        <f t="shared" si="5"/>
        <v>0.11256000000000002</v>
      </c>
      <c r="J38" s="77">
        <f t="shared" si="5"/>
        <v>6.365E-3</v>
      </c>
      <c r="K38" s="77">
        <f t="shared" si="5"/>
        <v>5.025E-3</v>
      </c>
      <c r="L38" s="77">
        <f t="shared" si="5"/>
        <v>9.3800000000000008E-2</v>
      </c>
      <c r="M38" s="77">
        <f t="shared" si="5"/>
        <v>7.9060000000000019E-2</v>
      </c>
      <c r="N38" s="77">
        <f t="shared" si="5"/>
        <v>19.765000000000001</v>
      </c>
      <c r="O38" s="77">
        <f t="shared" si="5"/>
        <v>2834.1000000000004</v>
      </c>
      <c r="P38" s="77">
        <f t="shared" si="5"/>
        <v>0</v>
      </c>
      <c r="Q38" s="77">
        <f t="shared" si="10"/>
        <v>58.625000000000007</v>
      </c>
      <c r="R38" s="77">
        <f t="shared" si="11"/>
        <v>0</v>
      </c>
      <c r="S38" s="77">
        <f t="shared" si="11"/>
        <v>0.29547000000000001</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60.434000000000005</v>
      </c>
      <c r="D39" s="77">
        <f t="shared" si="7"/>
        <v>14.4440677</v>
      </c>
      <c r="E39" s="77">
        <f t="shared" si="8"/>
        <v>0.70239450000000003</v>
      </c>
      <c r="F39" s="77">
        <f t="shared" si="9"/>
        <v>4.8877839999999999</v>
      </c>
      <c r="G39" s="77">
        <f t="shared" si="5"/>
        <v>0.13467000000000004</v>
      </c>
      <c r="H39" s="77">
        <f t="shared" si="5"/>
        <v>0.76380000000000003</v>
      </c>
      <c r="I39" s="77">
        <f t="shared" si="5"/>
        <v>0.11256000000000002</v>
      </c>
      <c r="J39" s="77">
        <f t="shared" si="5"/>
        <v>6.365E-3</v>
      </c>
      <c r="K39" s="77">
        <f t="shared" si="5"/>
        <v>5.025E-3</v>
      </c>
      <c r="L39" s="77">
        <f t="shared" si="5"/>
        <v>9.3800000000000008E-2</v>
      </c>
      <c r="M39" s="77">
        <f t="shared" si="5"/>
        <v>7.9060000000000019E-2</v>
      </c>
      <c r="N39" s="77">
        <f t="shared" si="5"/>
        <v>19.765000000000001</v>
      </c>
      <c r="O39" s="77">
        <f t="shared" si="5"/>
        <v>2834.1000000000004</v>
      </c>
      <c r="P39" s="77">
        <f t="shared" si="5"/>
        <v>0</v>
      </c>
      <c r="Q39" s="77">
        <f t="shared" si="10"/>
        <v>58.625000000000007</v>
      </c>
      <c r="R39" s="77">
        <f t="shared" si="11"/>
        <v>0</v>
      </c>
      <c r="S39" s="77">
        <f t="shared" si="11"/>
        <v>0.29547000000000001</v>
      </c>
      <c r="T39" s="77">
        <f t="shared" si="11"/>
        <v>0</v>
      </c>
      <c r="U39" s="77">
        <f t="shared" si="11"/>
        <v>0</v>
      </c>
      <c r="AB39" s="59"/>
      <c r="AC39" s="59"/>
      <c r="AD39" s="59"/>
      <c r="AE39" s="59"/>
      <c r="AF39" s="59"/>
      <c r="AG39" s="59"/>
      <c r="AH39" s="59"/>
      <c r="AI39" s="59"/>
    </row>
    <row r="40" spans="1:35" s="72" customFormat="1" ht="13" x14ac:dyDescent="0.35">
      <c r="A40" s="13" t="str">
        <f>L8</f>
        <v>D</v>
      </c>
      <c r="B40" s="15">
        <v>250</v>
      </c>
      <c r="C40" s="77">
        <f t="shared" si="6"/>
        <v>60.434000000000005</v>
      </c>
      <c r="D40" s="77">
        <f t="shared" si="7"/>
        <v>14.4440677</v>
      </c>
      <c r="E40" s="77">
        <f t="shared" si="8"/>
        <v>0.70239450000000003</v>
      </c>
      <c r="F40" s="77">
        <f t="shared" si="9"/>
        <v>4.8877839999999999</v>
      </c>
      <c r="G40" s="77">
        <f t="shared" si="5"/>
        <v>0.13467000000000004</v>
      </c>
      <c r="H40" s="77">
        <f t="shared" si="5"/>
        <v>0.76380000000000003</v>
      </c>
      <c r="I40" s="77">
        <f t="shared" si="5"/>
        <v>0.11256000000000002</v>
      </c>
      <c r="J40" s="77">
        <f t="shared" si="5"/>
        <v>6.365E-3</v>
      </c>
      <c r="K40" s="77">
        <f t="shared" si="5"/>
        <v>5.025E-3</v>
      </c>
      <c r="L40" s="77">
        <f t="shared" si="5"/>
        <v>9.3800000000000008E-2</v>
      </c>
      <c r="M40" s="77">
        <f t="shared" si="5"/>
        <v>7.9060000000000019E-2</v>
      </c>
      <c r="N40" s="77">
        <f t="shared" si="5"/>
        <v>19.765000000000001</v>
      </c>
      <c r="O40" s="77">
        <f t="shared" si="5"/>
        <v>2834.1000000000004</v>
      </c>
      <c r="P40" s="77">
        <f t="shared" si="5"/>
        <v>0</v>
      </c>
      <c r="Q40" s="77">
        <f t="shared" si="10"/>
        <v>58.625000000000007</v>
      </c>
      <c r="R40" s="77">
        <f t="shared" si="11"/>
        <v>0</v>
      </c>
      <c r="S40" s="77">
        <f t="shared" si="11"/>
        <v>0.29547000000000001</v>
      </c>
      <c r="T40" s="77">
        <f t="shared" si="11"/>
        <v>0</v>
      </c>
      <c r="U40" s="77">
        <f t="shared" si="11"/>
        <v>0</v>
      </c>
      <c r="AB40" s="59"/>
      <c r="AC40" s="59"/>
      <c r="AD40" s="59"/>
      <c r="AE40" s="59"/>
      <c r="AF40" s="59"/>
      <c r="AG40" s="59"/>
      <c r="AH40" s="59"/>
      <c r="AI40" s="59"/>
    </row>
    <row r="41" spans="1:35" s="72" customFormat="1" ht="13" x14ac:dyDescent="0.35">
      <c r="A41" s="13" t="str">
        <f>M8</f>
        <v>E</v>
      </c>
      <c r="B41" s="15">
        <v>250</v>
      </c>
      <c r="C41" s="77">
        <f t="shared" si="6"/>
        <v>60.434000000000005</v>
      </c>
      <c r="D41" s="77">
        <f t="shared" si="7"/>
        <v>14.4440677</v>
      </c>
      <c r="E41" s="77">
        <f t="shared" si="8"/>
        <v>0.70239450000000003</v>
      </c>
      <c r="F41" s="77">
        <f t="shared" si="9"/>
        <v>4.8877839999999999</v>
      </c>
      <c r="G41" s="77">
        <f t="shared" si="5"/>
        <v>0.13467000000000004</v>
      </c>
      <c r="H41" s="77">
        <f t="shared" si="5"/>
        <v>0.76380000000000003</v>
      </c>
      <c r="I41" s="77">
        <f t="shared" si="5"/>
        <v>0.11256000000000002</v>
      </c>
      <c r="J41" s="77">
        <f t="shared" si="5"/>
        <v>6.365E-3</v>
      </c>
      <c r="K41" s="77">
        <f t="shared" si="5"/>
        <v>5.025E-3</v>
      </c>
      <c r="L41" s="77">
        <f t="shared" si="5"/>
        <v>9.3800000000000008E-2</v>
      </c>
      <c r="M41" s="77">
        <f t="shared" si="5"/>
        <v>7.9060000000000019E-2</v>
      </c>
      <c r="N41" s="77">
        <f t="shared" si="5"/>
        <v>19.765000000000001</v>
      </c>
      <c r="O41" s="77">
        <f t="shared" si="5"/>
        <v>2834.1000000000004</v>
      </c>
      <c r="P41" s="77">
        <f t="shared" si="5"/>
        <v>0</v>
      </c>
      <c r="Q41" s="77">
        <f t="shared" si="10"/>
        <v>58.625000000000007</v>
      </c>
      <c r="R41" s="77">
        <f t="shared" si="11"/>
        <v>0</v>
      </c>
      <c r="S41" s="77">
        <f t="shared" si="11"/>
        <v>0.29547000000000001</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L6" sqref="L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'Bryngwyn wtw'!C1:D1</f>
        <v>PAN-017261</v>
      </c>
      <c r="D1" s="141"/>
      <c r="E1" s="93" t="s">
        <v>45</v>
      </c>
      <c r="F1" s="39">
        <f>'Bryngwyn wtw'!F1</f>
        <v>48.6</v>
      </c>
      <c r="G1" s="120" t="s">
        <v>43</v>
      </c>
      <c r="H1" s="121"/>
      <c r="I1" s="118">
        <v>6.9</v>
      </c>
      <c r="J1" s="119" t="s">
        <v>153</v>
      </c>
      <c r="K1" s="119"/>
      <c r="L1" s="97">
        <v>243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c r="J2" s="119" t="s">
        <v>158</v>
      </c>
      <c r="K2" s="119"/>
      <c r="L2" s="97">
        <v>1.1499999999999999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2.1130434782608698</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181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6.8867459999999996</v>
      </c>
      <c r="D18" s="16">
        <f>$D32</f>
        <v>6.8867459999999996</v>
      </c>
      <c r="E18" s="16">
        <f>$D33</f>
        <v>6.8867459999999996</v>
      </c>
      <c r="F18" s="16">
        <f>$D34</f>
        <v>6.8867459999999996</v>
      </c>
      <c r="G18" s="16">
        <f>$D35</f>
        <v>6.8867459999999996</v>
      </c>
      <c r="H18" s="16">
        <f>$D36</f>
        <v>6.8867459999999996</v>
      </c>
      <c r="I18" s="16">
        <f>$D37</f>
        <v>6.8867459999999996</v>
      </c>
      <c r="J18" s="16">
        <f>$D38</f>
        <v>6.8867459999999996</v>
      </c>
      <c r="K18" s="16">
        <f>$D39</f>
        <v>6.8867459999999996</v>
      </c>
      <c r="L18" s="16">
        <f>$D40</f>
        <v>6.8867459999999996</v>
      </c>
      <c r="M18" s="16">
        <f>$D41</f>
        <v>6.8867459999999996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-57.713253999999992</v>
      </c>
      <c r="D19" s="16">
        <f t="shared" ref="D19:V19" si="1">D18-D17</f>
        <v>-57.713253999999992</v>
      </c>
      <c r="E19" s="16">
        <f t="shared" si="1"/>
        <v>-57.713253999999992</v>
      </c>
      <c r="F19" s="16">
        <f t="shared" si="1"/>
        <v>-57.713253999999992</v>
      </c>
      <c r="G19" s="16">
        <f t="shared" si="1"/>
        <v>-57.713253999999992</v>
      </c>
      <c r="H19" s="16">
        <f t="shared" si="1"/>
        <v>-57.713253999999992</v>
      </c>
      <c r="I19" s="16">
        <f t="shared" si="1"/>
        <v>-57.713253999999992</v>
      </c>
      <c r="J19" s="16">
        <f t="shared" si="1"/>
        <v>-57.713253999999992</v>
      </c>
      <c r="K19" s="16">
        <f t="shared" si="1"/>
        <v>-57.713253999999992</v>
      </c>
      <c r="L19" s="16">
        <f t="shared" si="1"/>
        <v>-57.713253999999992</v>
      </c>
      <c r="M19" s="16">
        <f t="shared" si="1"/>
        <v>-57.713253999999992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2.6461800000000002</v>
      </c>
      <c r="D22" s="16">
        <f>$E32</f>
        <v>2.6461800000000002</v>
      </c>
      <c r="E22" s="16">
        <f>$E33</f>
        <v>2.6461800000000002</v>
      </c>
      <c r="F22" s="16">
        <f>$E34</f>
        <v>2.6461800000000002</v>
      </c>
      <c r="G22" s="16">
        <f>$E35</f>
        <v>2.6461800000000002</v>
      </c>
      <c r="H22" s="16">
        <f>$E36</f>
        <v>2.6461800000000002</v>
      </c>
      <c r="I22" s="16">
        <f>$E37</f>
        <v>2.6461800000000002</v>
      </c>
      <c r="J22" s="16">
        <f>$E38</f>
        <v>2.6461800000000002</v>
      </c>
      <c r="K22" s="16">
        <f>$E39</f>
        <v>2.6461800000000002</v>
      </c>
      <c r="L22" s="16">
        <f>$E40</f>
        <v>2.6461800000000002</v>
      </c>
      <c r="M22" s="16">
        <f>$E41</f>
        <v>2.6461800000000002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-225.35382000000001</v>
      </c>
      <c r="D23" s="16">
        <f t="shared" ref="D23:V23" si="3">D22-D21</f>
        <v>-225.35382000000001</v>
      </c>
      <c r="E23" s="16">
        <f t="shared" si="3"/>
        <v>-225.35382000000001</v>
      </c>
      <c r="F23" s="16">
        <f t="shared" si="3"/>
        <v>-225.35382000000001</v>
      </c>
      <c r="G23" s="16">
        <f t="shared" si="3"/>
        <v>-225.35382000000001</v>
      </c>
      <c r="H23" s="16">
        <f t="shared" si="3"/>
        <v>-225.35382000000001</v>
      </c>
      <c r="I23" s="16">
        <f t="shared" si="3"/>
        <v>-225.35382000000001</v>
      </c>
      <c r="J23" s="16">
        <f t="shared" si="3"/>
        <v>-225.35382000000001</v>
      </c>
      <c r="K23" s="16">
        <f t="shared" si="3"/>
        <v>-225.35382000000001</v>
      </c>
      <c r="L23" s="16">
        <f t="shared" si="3"/>
        <v>-225.35382000000001</v>
      </c>
      <c r="M23" s="16">
        <f t="shared" si="3"/>
        <v>-225.35382000000001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2.4</v>
      </c>
      <c r="C28" s="15">
        <v>1.1499999999999999</v>
      </c>
      <c r="D28" s="15">
        <v>5.0099999999999999E-2</v>
      </c>
      <c r="E28" s="15">
        <v>3.6600000000000001E-2</v>
      </c>
      <c r="F28" s="15">
        <v>656</v>
      </c>
      <c r="G28" s="15">
        <v>36.5</v>
      </c>
      <c r="H28" s="15">
        <v>159</v>
      </c>
      <c r="I28" s="15">
        <v>26</v>
      </c>
      <c r="J28" s="15">
        <v>0.9</v>
      </c>
      <c r="K28" s="23">
        <v>0.84</v>
      </c>
      <c r="L28" s="15">
        <v>8.3000000000000007</v>
      </c>
      <c r="M28" s="15">
        <v>8.8800000000000008</v>
      </c>
      <c r="N28" s="15">
        <v>2730</v>
      </c>
      <c r="O28" s="15">
        <v>404000</v>
      </c>
      <c r="P28" s="15"/>
      <c r="Q28" s="15">
        <v>6640</v>
      </c>
      <c r="R28" s="15"/>
      <c r="S28" s="15">
        <v>89.3</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69</v>
      </c>
      <c r="D31" s="77">
        <f>(IF(D$27="%w/w SAR",((D$28*10)*$B31),IF(D$27="%w/w DM",(((D$28*10)*($B$28/100))*$B31),IF(D$27="kg/t SAR",(D$28*$B31),IF(D$27="kg/t DM",((D$28*($B$28/100))*$B31),IF(D$27="mg/kg SAR",((D$28*0.001)*$B31),IF(D$27="mg/kg DM",(((D$28*0.001)*($B$28/100))*$B31),"0")))))))*2.291</f>
        <v>6.8867459999999996</v>
      </c>
      <c r="E31" s="77">
        <f>(IF(E$27="%w/w SAR",((E$28*10)*$B31),IF(E$27="%w/w DM",(((E$28*10)*($B$28/100))*$B31),IF(E$27="kg/t SAR",(E$28*$B31),IF(E$27="kg/t DM",((E$28*($B$28/100))*$B31),IF(E$27="mg/kg SAR",((E$28*0.001)*$B31),IF(E$27="mg/kg DM",(((E$28*0.001)*($B$28/100))*$B31),"0")))))))*1.205</f>
        <v>2.6461800000000002</v>
      </c>
      <c r="F31" s="77">
        <f>(IF(F$27="%w/w SAR",((F$28*10)*$B31),IF(F$27="%w/w DM",(((F$28*10)*($B$28/100))*$B31),IF(F$27="kg/t SAR",(F$28*$B31),IF(F$27="kg/t DM",((F$28*($B$28/100))*$B31),IF(F$27="mg/kg SAR",((F$28*0.001)*$B31),IF(F$27="mg/kg DM",(((F$28*0.001)*($B$28/100))*$B31),"0")))))))*1.658</f>
        <v>6.5258880000000001</v>
      </c>
      <c r="G31" s="77">
        <f t="shared" ref="G31:P46" si="5">IF(G$27="%w/w SAR",((G$28*10)*$B31),IF(G$27="%w/w DM",(((G$28*10)*($B$28/100))*$B31),IF(G$27="kg/t SAR",(G$28*$B31),IF(G$27="kg/t DM",((G$28*($B$28/100))*$B31),IF(G$27="mg/kg SAR",((G$28*0.001)*$B31),IF(G$27="mg/kg DM",(((G$28*0.001)*($B$28/100))*$B31),0))))))</f>
        <v>0.21899999999999997</v>
      </c>
      <c r="H31" s="77">
        <f t="shared" si="5"/>
        <v>0.95399999999999996</v>
      </c>
      <c r="I31" s="77">
        <f t="shared" si="5"/>
        <v>0.15600000000000003</v>
      </c>
      <c r="J31" s="77">
        <f t="shared" si="5"/>
        <v>5.4000000000000012E-3</v>
      </c>
      <c r="K31" s="77">
        <f t="shared" si="5"/>
        <v>5.0400000000000002E-3</v>
      </c>
      <c r="L31" s="77">
        <f t="shared" si="5"/>
        <v>4.9800000000000004E-2</v>
      </c>
      <c r="M31" s="77">
        <f t="shared" si="5"/>
        <v>5.3280000000000008E-2</v>
      </c>
      <c r="N31" s="77">
        <f t="shared" si="5"/>
        <v>16.38</v>
      </c>
      <c r="O31" s="77">
        <f t="shared" si="5"/>
        <v>2424</v>
      </c>
      <c r="P31" s="77">
        <f t="shared" si="5"/>
        <v>0</v>
      </c>
      <c r="Q31" s="77">
        <f>(IF(Q$27="%w/w SAR",((Q$28*10)*$B31),IF(Q$27="%w/w DM",(((Q$28*10)*($B$28/100))*$B31),IF(Q$27="kg/t SAR",(Q$28*$B31),IF(Q$27="kg/t DM",((Q$28*($B$28/100))*$B31),IF(Q$27="mg/kg SAR",((Q$28*0.001)*$B31),IF(Q$27="mg/kg DM",(((Q$28*0.001)*($B$28/100))*$B31),0)))))))*2.5</f>
        <v>99.600000000000023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0.53580000000000005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69</v>
      </c>
      <c r="D32" s="77">
        <f t="shared" ref="D32:D50" si="7">(IF(D$27="%w/w SAR",((D$28*10)*$B32),IF(D$27="%w/w DM",(((D$28*10)*($B$28/100))*$B32),IF(D$27="kg/t SAR",(D$28*$B32),IF(D$27="kg/t DM",((D$28*($B$28/100))*$B32),IF(D$27="mg/kg SAR",((D$28*0.001)*$B32),IF(D$27="mg/kg DM",(((D$28*0.001)*($B$28/100))*$B32),"0")))))))*2.291</f>
        <v>6.8867459999999996</v>
      </c>
      <c r="E32" s="77">
        <f t="shared" ref="E32:E50" si="8">(IF(E$27="%w/w SAR",((E$28*10)*$B32),IF(E$27="%w/w DM",(((E$28*10)*($B$28/100))*$B32),IF(E$27="kg/t SAR",(E$28*$B32),IF(E$27="kg/t DM",((E$28*($B$28/100))*$B32),IF(E$27="mg/kg SAR",((E$28*0.001)*$B32),IF(E$27="mg/kg DM",(((E$28*0.001)*($B$28/100))*$B32),"0")))))))*1.205</f>
        <v>2.6461800000000002</v>
      </c>
      <c r="F32" s="77">
        <f t="shared" ref="F32:F50" si="9">(IF(F$27="%w/w SAR",((F$28*10)*$B32),IF(F$27="%w/w DM",(((F$28*10)*($B$28/100))*$B32),IF(F$27="kg/t SAR",(F$28*$B32),IF(F$27="kg/t DM",((F$28*($B$28/100))*$B32),IF(F$27="mg/kg SAR",((F$28*0.001)*$B32),IF(F$27="mg/kg DM",(((F$28*0.001)*($B$28/100))*$B32),"0")))))))*1.658</f>
        <v>6.5258880000000001</v>
      </c>
      <c r="G32" s="77">
        <f t="shared" si="5"/>
        <v>0.21899999999999997</v>
      </c>
      <c r="H32" s="77">
        <f t="shared" si="5"/>
        <v>0.95399999999999996</v>
      </c>
      <c r="I32" s="77">
        <f t="shared" si="5"/>
        <v>0.15600000000000003</v>
      </c>
      <c r="J32" s="77">
        <f t="shared" si="5"/>
        <v>5.4000000000000012E-3</v>
      </c>
      <c r="K32" s="77">
        <f t="shared" si="5"/>
        <v>5.0400000000000002E-3</v>
      </c>
      <c r="L32" s="77">
        <f t="shared" si="5"/>
        <v>4.9800000000000004E-2</v>
      </c>
      <c r="M32" s="77">
        <f t="shared" si="5"/>
        <v>5.3280000000000008E-2</v>
      </c>
      <c r="N32" s="77">
        <f t="shared" si="5"/>
        <v>16.38</v>
      </c>
      <c r="O32" s="77">
        <f t="shared" si="5"/>
        <v>2424</v>
      </c>
      <c r="P32" s="77">
        <f t="shared" si="5"/>
        <v>0</v>
      </c>
      <c r="Q32" s="77">
        <f t="shared" ref="Q32:Q50" si="10">(IF(Q$27="%w/w SAR",((Q$28*10)*$B32),IF(Q$27="%w/w DM",(((Q$28*10)*($B$28/100))*$B32),IF(Q$27="kg/t SAR",(Q$28*$B32),IF(Q$27="kg/t DM",((Q$28*($B$28/100))*$B32),IF(Q$27="mg/kg SAR",((Q$28*0.001)*$B32),IF(Q$27="mg/kg DM",(((Q$28*0.001)*($B$28/100))*$B32),0)))))))*2.5</f>
        <v>99.600000000000023</v>
      </c>
      <c r="R32" s="77">
        <f t="shared" ref="R32:U50" si="11">IF(R$27="%w/w SAR",((R$28*10)*$B32),IF(R$27="%w/w DM",(((R$28*10)*($B$28/100))*$B32),IF(R$27="kg/t SAR",(R$28*$B32),IF(R$27="kg/t DM",((R$28*($B$28/100))*$B32),IF(R$27="mg/kg SAR",((R$28*0.001)*$B32),IF(R$27="mg/kg DM",(((R$28*0.001)*($B$28/100))*$B32),0))))))</f>
        <v>0</v>
      </c>
      <c r="S32" s="77">
        <f t="shared" si="11"/>
        <v>0.53580000000000005</v>
      </c>
      <c r="T32" s="77">
        <f t="shared" si="11"/>
        <v>0</v>
      </c>
      <c r="U32" s="77">
        <f t="shared" si="11"/>
        <v>0</v>
      </c>
      <c r="AB32" s="59"/>
      <c r="AC32" s="59"/>
      <c r="AD32" s="59"/>
      <c r="AE32" s="59"/>
      <c r="AF32" s="59"/>
      <c r="AG32" s="59"/>
      <c r="AH32" s="59"/>
      <c r="AI32" s="59"/>
    </row>
    <row r="33" spans="1:35" s="72" customFormat="1" ht="13" x14ac:dyDescent="0.35">
      <c r="A33" s="13" t="str">
        <f>E8</f>
        <v>Lodge</v>
      </c>
      <c r="B33" s="15">
        <v>250</v>
      </c>
      <c r="C33" s="77">
        <f t="shared" si="6"/>
        <v>69</v>
      </c>
      <c r="D33" s="77">
        <f t="shared" si="7"/>
        <v>6.8867459999999996</v>
      </c>
      <c r="E33" s="77">
        <f t="shared" si="8"/>
        <v>2.6461800000000002</v>
      </c>
      <c r="F33" s="77">
        <f t="shared" si="9"/>
        <v>6.5258880000000001</v>
      </c>
      <c r="G33" s="77">
        <f t="shared" si="5"/>
        <v>0.21899999999999997</v>
      </c>
      <c r="H33" s="77">
        <f t="shared" si="5"/>
        <v>0.95399999999999996</v>
      </c>
      <c r="I33" s="77">
        <f t="shared" si="5"/>
        <v>0.15600000000000003</v>
      </c>
      <c r="J33" s="77">
        <f t="shared" si="5"/>
        <v>5.4000000000000012E-3</v>
      </c>
      <c r="K33" s="77">
        <f t="shared" si="5"/>
        <v>5.0400000000000002E-3</v>
      </c>
      <c r="L33" s="77">
        <f t="shared" si="5"/>
        <v>4.9800000000000004E-2</v>
      </c>
      <c r="M33" s="77">
        <f t="shared" si="5"/>
        <v>5.3280000000000008E-2</v>
      </c>
      <c r="N33" s="77">
        <f t="shared" si="5"/>
        <v>16.38</v>
      </c>
      <c r="O33" s="77">
        <f t="shared" si="5"/>
        <v>2424</v>
      </c>
      <c r="P33" s="77">
        <f t="shared" si="5"/>
        <v>0</v>
      </c>
      <c r="Q33" s="77">
        <f t="shared" si="10"/>
        <v>99.600000000000023</v>
      </c>
      <c r="R33" s="77">
        <f t="shared" si="11"/>
        <v>0</v>
      </c>
      <c r="S33" s="77">
        <f t="shared" si="11"/>
        <v>0.53580000000000005</v>
      </c>
      <c r="T33" s="77">
        <f t="shared" si="11"/>
        <v>0</v>
      </c>
      <c r="U33" s="77">
        <f t="shared" si="11"/>
        <v>0</v>
      </c>
      <c r="AB33" s="59"/>
      <c r="AC33" s="59"/>
      <c r="AD33" s="59"/>
      <c r="AE33" s="59"/>
      <c r="AF33" s="59"/>
      <c r="AG33" s="59"/>
      <c r="AH33" s="59"/>
      <c r="AI33" s="59"/>
    </row>
    <row r="34" spans="1:35" s="72" customFormat="1" ht="13" x14ac:dyDescent="0.35">
      <c r="A34" s="13" t="str">
        <f>F8</f>
        <v>PC</v>
      </c>
      <c r="B34" s="15">
        <v>250</v>
      </c>
      <c r="C34" s="77">
        <f t="shared" si="6"/>
        <v>69</v>
      </c>
      <c r="D34" s="77">
        <f t="shared" si="7"/>
        <v>6.8867459999999996</v>
      </c>
      <c r="E34" s="77">
        <f t="shared" si="8"/>
        <v>2.6461800000000002</v>
      </c>
      <c r="F34" s="77">
        <f t="shared" si="9"/>
        <v>6.5258880000000001</v>
      </c>
      <c r="G34" s="77">
        <f t="shared" si="5"/>
        <v>0.21899999999999997</v>
      </c>
      <c r="H34" s="77">
        <f t="shared" si="5"/>
        <v>0.95399999999999996</v>
      </c>
      <c r="I34" s="77">
        <f t="shared" si="5"/>
        <v>0.15600000000000003</v>
      </c>
      <c r="J34" s="77">
        <f t="shared" si="5"/>
        <v>5.4000000000000012E-3</v>
      </c>
      <c r="K34" s="77">
        <f t="shared" si="5"/>
        <v>5.0400000000000002E-3</v>
      </c>
      <c r="L34" s="77">
        <f t="shared" si="5"/>
        <v>4.9800000000000004E-2</v>
      </c>
      <c r="M34" s="77">
        <f t="shared" si="5"/>
        <v>5.3280000000000008E-2</v>
      </c>
      <c r="N34" s="77">
        <f t="shared" si="5"/>
        <v>16.38</v>
      </c>
      <c r="O34" s="77">
        <f t="shared" si="5"/>
        <v>2424</v>
      </c>
      <c r="P34" s="77">
        <f t="shared" si="5"/>
        <v>0</v>
      </c>
      <c r="Q34" s="77">
        <f t="shared" si="10"/>
        <v>99.600000000000023</v>
      </c>
      <c r="R34" s="77">
        <f t="shared" si="11"/>
        <v>0</v>
      </c>
      <c r="S34" s="77">
        <f t="shared" si="11"/>
        <v>0.53580000000000005</v>
      </c>
      <c r="T34" s="77">
        <f t="shared" si="11"/>
        <v>0</v>
      </c>
      <c r="U34" s="77">
        <f t="shared" si="11"/>
        <v>0</v>
      </c>
      <c r="AB34" s="59"/>
      <c r="AC34" s="59"/>
      <c r="AD34" s="59"/>
      <c r="AE34" s="59"/>
      <c r="AF34" s="59"/>
      <c r="AG34" s="59"/>
      <c r="AH34" s="59"/>
      <c r="AI34" s="59"/>
    </row>
    <row r="35" spans="1:35" s="72" customFormat="1" ht="13" x14ac:dyDescent="0.35">
      <c r="A35" s="13" t="str">
        <f>G8</f>
        <v>17A</v>
      </c>
      <c r="B35" s="15">
        <v>250</v>
      </c>
      <c r="C35" s="77">
        <f t="shared" si="6"/>
        <v>69</v>
      </c>
      <c r="D35" s="77">
        <f t="shared" si="7"/>
        <v>6.8867459999999996</v>
      </c>
      <c r="E35" s="77">
        <f t="shared" si="8"/>
        <v>2.6461800000000002</v>
      </c>
      <c r="F35" s="77">
        <f t="shared" si="9"/>
        <v>6.5258880000000001</v>
      </c>
      <c r="G35" s="77">
        <f t="shared" si="5"/>
        <v>0.21899999999999997</v>
      </c>
      <c r="H35" s="77">
        <f t="shared" si="5"/>
        <v>0.95399999999999996</v>
      </c>
      <c r="I35" s="77">
        <f t="shared" si="5"/>
        <v>0.15600000000000003</v>
      </c>
      <c r="J35" s="77">
        <f t="shared" si="5"/>
        <v>5.4000000000000012E-3</v>
      </c>
      <c r="K35" s="77">
        <f t="shared" si="5"/>
        <v>5.0400000000000002E-3</v>
      </c>
      <c r="L35" s="77">
        <f t="shared" si="5"/>
        <v>4.9800000000000004E-2</v>
      </c>
      <c r="M35" s="77">
        <f t="shared" si="5"/>
        <v>5.3280000000000008E-2</v>
      </c>
      <c r="N35" s="77">
        <f t="shared" si="5"/>
        <v>16.38</v>
      </c>
      <c r="O35" s="77">
        <f t="shared" si="5"/>
        <v>2424</v>
      </c>
      <c r="P35" s="77">
        <f t="shared" si="5"/>
        <v>0</v>
      </c>
      <c r="Q35" s="77">
        <f t="shared" si="10"/>
        <v>99.600000000000023</v>
      </c>
      <c r="R35" s="77">
        <f t="shared" si="11"/>
        <v>0</v>
      </c>
      <c r="S35" s="77">
        <f t="shared" si="11"/>
        <v>0.53580000000000005</v>
      </c>
      <c r="T35" s="77">
        <f t="shared" si="11"/>
        <v>0</v>
      </c>
      <c r="U35" s="77">
        <f t="shared" si="11"/>
        <v>0</v>
      </c>
      <c r="AB35" s="59"/>
      <c r="AC35" s="59"/>
      <c r="AD35" s="59"/>
      <c r="AE35" s="59"/>
      <c r="AF35" s="59"/>
      <c r="AG35" s="59"/>
      <c r="AH35" s="59"/>
      <c r="AI35" s="59"/>
    </row>
    <row r="36" spans="1:35" s="72" customFormat="1" ht="13" x14ac:dyDescent="0.35">
      <c r="A36" s="13" t="str">
        <f>H8</f>
        <v>16A</v>
      </c>
      <c r="B36" s="15">
        <v>250</v>
      </c>
      <c r="C36" s="77">
        <f t="shared" si="6"/>
        <v>69</v>
      </c>
      <c r="D36" s="77">
        <f t="shared" si="7"/>
        <v>6.8867459999999996</v>
      </c>
      <c r="E36" s="77">
        <f t="shared" si="8"/>
        <v>2.6461800000000002</v>
      </c>
      <c r="F36" s="77">
        <f t="shared" si="9"/>
        <v>6.5258880000000001</v>
      </c>
      <c r="G36" s="77">
        <f t="shared" si="5"/>
        <v>0.21899999999999997</v>
      </c>
      <c r="H36" s="77">
        <f t="shared" si="5"/>
        <v>0.95399999999999996</v>
      </c>
      <c r="I36" s="77">
        <f t="shared" si="5"/>
        <v>0.15600000000000003</v>
      </c>
      <c r="J36" s="77">
        <f t="shared" si="5"/>
        <v>5.4000000000000012E-3</v>
      </c>
      <c r="K36" s="77">
        <f t="shared" si="5"/>
        <v>5.0400000000000002E-3</v>
      </c>
      <c r="L36" s="77">
        <f t="shared" si="5"/>
        <v>4.9800000000000004E-2</v>
      </c>
      <c r="M36" s="77">
        <f t="shared" si="5"/>
        <v>5.3280000000000008E-2</v>
      </c>
      <c r="N36" s="77">
        <f t="shared" si="5"/>
        <v>16.38</v>
      </c>
      <c r="O36" s="77">
        <f t="shared" si="5"/>
        <v>2424</v>
      </c>
      <c r="P36" s="77">
        <f t="shared" si="5"/>
        <v>0</v>
      </c>
      <c r="Q36" s="77">
        <f t="shared" si="10"/>
        <v>99.600000000000023</v>
      </c>
      <c r="R36" s="77">
        <f t="shared" si="11"/>
        <v>0</v>
      </c>
      <c r="S36" s="77">
        <f t="shared" si="11"/>
        <v>0.53580000000000005</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69</v>
      </c>
      <c r="D37" s="77">
        <f t="shared" si="7"/>
        <v>6.8867459999999996</v>
      </c>
      <c r="E37" s="77">
        <f t="shared" si="8"/>
        <v>2.6461800000000002</v>
      </c>
      <c r="F37" s="77">
        <f t="shared" si="9"/>
        <v>6.5258880000000001</v>
      </c>
      <c r="G37" s="77">
        <f t="shared" si="5"/>
        <v>0.21899999999999997</v>
      </c>
      <c r="H37" s="77">
        <f t="shared" si="5"/>
        <v>0.95399999999999996</v>
      </c>
      <c r="I37" s="77">
        <f t="shared" si="5"/>
        <v>0.15600000000000003</v>
      </c>
      <c r="J37" s="77">
        <f t="shared" si="5"/>
        <v>5.4000000000000012E-3</v>
      </c>
      <c r="K37" s="77">
        <f t="shared" si="5"/>
        <v>5.0400000000000002E-3</v>
      </c>
      <c r="L37" s="77">
        <f t="shared" si="5"/>
        <v>4.9800000000000004E-2</v>
      </c>
      <c r="M37" s="77">
        <f t="shared" si="5"/>
        <v>5.3280000000000008E-2</v>
      </c>
      <c r="N37" s="77">
        <f t="shared" si="5"/>
        <v>16.38</v>
      </c>
      <c r="O37" s="77">
        <f t="shared" si="5"/>
        <v>2424</v>
      </c>
      <c r="P37" s="77">
        <f t="shared" si="5"/>
        <v>0</v>
      </c>
      <c r="Q37" s="77">
        <f t="shared" si="10"/>
        <v>99.600000000000023</v>
      </c>
      <c r="R37" s="77">
        <f t="shared" si="11"/>
        <v>0</v>
      </c>
      <c r="S37" s="77">
        <f t="shared" si="11"/>
        <v>0.53580000000000005</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69</v>
      </c>
      <c r="D38" s="77">
        <f t="shared" si="7"/>
        <v>6.8867459999999996</v>
      </c>
      <c r="E38" s="77">
        <f t="shared" si="8"/>
        <v>2.6461800000000002</v>
      </c>
      <c r="F38" s="77">
        <f t="shared" si="9"/>
        <v>6.5258880000000001</v>
      </c>
      <c r="G38" s="77">
        <f t="shared" si="5"/>
        <v>0.21899999999999997</v>
      </c>
      <c r="H38" s="77">
        <f t="shared" si="5"/>
        <v>0.95399999999999996</v>
      </c>
      <c r="I38" s="77">
        <f t="shared" si="5"/>
        <v>0.15600000000000003</v>
      </c>
      <c r="J38" s="77">
        <f t="shared" si="5"/>
        <v>5.4000000000000012E-3</v>
      </c>
      <c r="K38" s="77">
        <f t="shared" si="5"/>
        <v>5.0400000000000002E-3</v>
      </c>
      <c r="L38" s="77">
        <f t="shared" si="5"/>
        <v>4.9800000000000004E-2</v>
      </c>
      <c r="M38" s="77">
        <f t="shared" si="5"/>
        <v>5.3280000000000008E-2</v>
      </c>
      <c r="N38" s="77">
        <f t="shared" si="5"/>
        <v>16.38</v>
      </c>
      <c r="O38" s="77">
        <f t="shared" si="5"/>
        <v>2424</v>
      </c>
      <c r="P38" s="77">
        <f t="shared" si="5"/>
        <v>0</v>
      </c>
      <c r="Q38" s="77">
        <f t="shared" si="10"/>
        <v>99.600000000000023</v>
      </c>
      <c r="R38" s="77">
        <f t="shared" si="11"/>
        <v>0</v>
      </c>
      <c r="S38" s="77">
        <f t="shared" si="11"/>
        <v>0.53580000000000005</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69</v>
      </c>
      <c r="D39" s="77">
        <f t="shared" si="7"/>
        <v>6.8867459999999996</v>
      </c>
      <c r="E39" s="77">
        <f t="shared" si="8"/>
        <v>2.6461800000000002</v>
      </c>
      <c r="F39" s="77">
        <f t="shared" si="9"/>
        <v>6.5258880000000001</v>
      </c>
      <c r="G39" s="77">
        <f t="shared" si="5"/>
        <v>0.21899999999999997</v>
      </c>
      <c r="H39" s="77">
        <f t="shared" si="5"/>
        <v>0.95399999999999996</v>
      </c>
      <c r="I39" s="77">
        <f t="shared" si="5"/>
        <v>0.15600000000000003</v>
      </c>
      <c r="J39" s="77">
        <f t="shared" si="5"/>
        <v>5.4000000000000012E-3</v>
      </c>
      <c r="K39" s="77">
        <f t="shared" si="5"/>
        <v>5.0400000000000002E-3</v>
      </c>
      <c r="L39" s="77">
        <f t="shared" si="5"/>
        <v>4.9800000000000004E-2</v>
      </c>
      <c r="M39" s="77">
        <f t="shared" si="5"/>
        <v>5.3280000000000008E-2</v>
      </c>
      <c r="N39" s="77">
        <f t="shared" si="5"/>
        <v>16.38</v>
      </c>
      <c r="O39" s="77">
        <f t="shared" si="5"/>
        <v>2424</v>
      </c>
      <c r="P39" s="77">
        <f t="shared" si="5"/>
        <v>0</v>
      </c>
      <c r="Q39" s="77">
        <f t="shared" si="10"/>
        <v>99.600000000000023</v>
      </c>
      <c r="R39" s="77">
        <f t="shared" si="11"/>
        <v>0</v>
      </c>
      <c r="S39" s="77">
        <f t="shared" si="11"/>
        <v>0.53580000000000005</v>
      </c>
      <c r="T39" s="77">
        <f t="shared" si="11"/>
        <v>0</v>
      </c>
      <c r="U39" s="77">
        <f t="shared" si="11"/>
        <v>0</v>
      </c>
      <c r="AB39" s="59"/>
      <c r="AC39" s="59"/>
      <c r="AD39" s="59"/>
      <c r="AE39" s="59"/>
      <c r="AF39" s="59"/>
      <c r="AG39" s="59"/>
      <c r="AH39" s="59"/>
      <c r="AI39" s="59"/>
    </row>
    <row r="40" spans="1:35" s="72" customFormat="1" ht="13" x14ac:dyDescent="0.35">
      <c r="A40" s="13" t="str">
        <f>L8</f>
        <v>D</v>
      </c>
      <c r="B40" s="15">
        <v>250</v>
      </c>
      <c r="C40" s="77">
        <f t="shared" si="6"/>
        <v>69</v>
      </c>
      <c r="D40" s="77">
        <f t="shared" si="7"/>
        <v>6.8867459999999996</v>
      </c>
      <c r="E40" s="77">
        <f t="shared" si="8"/>
        <v>2.6461800000000002</v>
      </c>
      <c r="F40" s="77">
        <f t="shared" si="9"/>
        <v>6.5258880000000001</v>
      </c>
      <c r="G40" s="77">
        <f t="shared" si="5"/>
        <v>0.21899999999999997</v>
      </c>
      <c r="H40" s="77">
        <f t="shared" si="5"/>
        <v>0.95399999999999996</v>
      </c>
      <c r="I40" s="77">
        <f t="shared" si="5"/>
        <v>0.15600000000000003</v>
      </c>
      <c r="J40" s="77">
        <f t="shared" si="5"/>
        <v>5.4000000000000012E-3</v>
      </c>
      <c r="K40" s="77">
        <f t="shared" si="5"/>
        <v>5.0400000000000002E-3</v>
      </c>
      <c r="L40" s="77">
        <f t="shared" si="5"/>
        <v>4.9800000000000004E-2</v>
      </c>
      <c r="M40" s="77">
        <f t="shared" si="5"/>
        <v>5.3280000000000008E-2</v>
      </c>
      <c r="N40" s="77">
        <f t="shared" si="5"/>
        <v>16.38</v>
      </c>
      <c r="O40" s="77">
        <f t="shared" si="5"/>
        <v>2424</v>
      </c>
      <c r="P40" s="77">
        <f t="shared" si="5"/>
        <v>0</v>
      </c>
      <c r="Q40" s="77">
        <f t="shared" si="10"/>
        <v>99.600000000000023</v>
      </c>
      <c r="R40" s="77">
        <f t="shared" si="11"/>
        <v>0</v>
      </c>
      <c r="S40" s="77">
        <f t="shared" si="11"/>
        <v>0.53580000000000005</v>
      </c>
      <c r="T40" s="77">
        <f t="shared" si="11"/>
        <v>0</v>
      </c>
      <c r="U40" s="77">
        <f t="shared" si="11"/>
        <v>0</v>
      </c>
      <c r="AB40" s="59"/>
      <c r="AC40" s="59"/>
      <c r="AD40" s="59"/>
      <c r="AE40" s="59"/>
      <c r="AF40" s="59"/>
      <c r="AG40" s="59"/>
      <c r="AH40" s="59"/>
      <c r="AI40" s="59"/>
    </row>
    <row r="41" spans="1:35" s="72" customFormat="1" ht="13" x14ac:dyDescent="0.35">
      <c r="A41" s="13" t="str">
        <f>M8</f>
        <v>E</v>
      </c>
      <c r="B41" s="15">
        <v>250</v>
      </c>
      <c r="C41" s="77">
        <f t="shared" si="6"/>
        <v>69</v>
      </c>
      <c r="D41" s="77">
        <f t="shared" si="7"/>
        <v>6.8867459999999996</v>
      </c>
      <c r="E41" s="77">
        <f t="shared" si="8"/>
        <v>2.6461800000000002</v>
      </c>
      <c r="F41" s="77">
        <f t="shared" si="9"/>
        <v>6.5258880000000001</v>
      </c>
      <c r="G41" s="77">
        <f t="shared" si="5"/>
        <v>0.21899999999999997</v>
      </c>
      <c r="H41" s="77">
        <f t="shared" si="5"/>
        <v>0.95399999999999996</v>
      </c>
      <c r="I41" s="77">
        <f t="shared" si="5"/>
        <v>0.15600000000000003</v>
      </c>
      <c r="J41" s="77">
        <f t="shared" si="5"/>
        <v>5.4000000000000012E-3</v>
      </c>
      <c r="K41" s="77">
        <f t="shared" si="5"/>
        <v>5.0400000000000002E-3</v>
      </c>
      <c r="L41" s="77">
        <f t="shared" si="5"/>
        <v>4.9800000000000004E-2</v>
      </c>
      <c r="M41" s="77">
        <f t="shared" si="5"/>
        <v>5.3280000000000008E-2</v>
      </c>
      <c r="N41" s="77">
        <f t="shared" si="5"/>
        <v>16.38</v>
      </c>
      <c r="O41" s="77">
        <f t="shared" si="5"/>
        <v>2424</v>
      </c>
      <c r="P41" s="77">
        <f t="shared" si="5"/>
        <v>0</v>
      </c>
      <c r="Q41" s="77">
        <f t="shared" si="10"/>
        <v>99.600000000000023</v>
      </c>
      <c r="R41" s="77">
        <f t="shared" si="11"/>
        <v>0</v>
      </c>
      <c r="S41" s="77">
        <f t="shared" si="11"/>
        <v>0.53580000000000005</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G30" sqref="G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'Bryngwyn wtw'!C1:D1</f>
        <v>PAN-017261</v>
      </c>
      <c r="D1" s="141"/>
      <c r="E1" s="93" t="s">
        <v>45</v>
      </c>
      <c r="F1" s="39">
        <f>'Bryngwyn wtw'!F1</f>
        <v>48.6</v>
      </c>
      <c r="G1" s="120" t="s">
        <v>43</v>
      </c>
      <c r="H1" s="121"/>
      <c r="I1" s="118">
        <v>6.6</v>
      </c>
      <c r="J1" s="119" t="s">
        <v>153</v>
      </c>
      <c r="K1" s="119"/>
      <c r="L1" s="97">
        <v>244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c r="J2" s="119" t="s">
        <v>158</v>
      </c>
      <c r="K2" s="119"/>
      <c r="L2" s="97">
        <v>0.86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2.8372093023255816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182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10.6105374</v>
      </c>
      <c r="D18" s="16">
        <f>$D32</f>
        <v>10.6105374</v>
      </c>
      <c r="E18" s="16">
        <f>$D33</f>
        <v>10.6105374</v>
      </c>
      <c r="F18" s="16">
        <f>$D34</f>
        <v>10.6105374</v>
      </c>
      <c r="G18" s="16">
        <f>$D35</f>
        <v>10.6105374</v>
      </c>
      <c r="H18" s="16">
        <f>$D36</f>
        <v>10.6105374</v>
      </c>
      <c r="I18" s="16">
        <f>$D37</f>
        <v>10.6105374</v>
      </c>
      <c r="J18" s="16">
        <f>$D38</f>
        <v>10.6105374</v>
      </c>
      <c r="K18" s="16">
        <f>$D39</f>
        <v>10.6105374</v>
      </c>
      <c r="L18" s="16">
        <f>$D40</f>
        <v>10.6105374</v>
      </c>
      <c r="M18" s="16">
        <f>$D41</f>
        <v>10.6105374</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-53.989462599999996</v>
      </c>
      <c r="D19" s="16">
        <f t="shared" ref="D19:V19" si="1">D18-D17</f>
        <v>-53.989462599999996</v>
      </c>
      <c r="E19" s="16">
        <f t="shared" si="1"/>
        <v>-53.989462599999996</v>
      </c>
      <c r="F19" s="16">
        <f t="shared" si="1"/>
        <v>-53.989462599999996</v>
      </c>
      <c r="G19" s="16">
        <f t="shared" si="1"/>
        <v>-53.989462599999996</v>
      </c>
      <c r="H19" s="16">
        <f t="shared" si="1"/>
        <v>-53.989462599999996</v>
      </c>
      <c r="I19" s="16">
        <f t="shared" si="1"/>
        <v>-53.989462599999996</v>
      </c>
      <c r="J19" s="16">
        <f t="shared" si="1"/>
        <v>-53.989462599999996</v>
      </c>
      <c r="K19" s="16">
        <f t="shared" si="1"/>
        <v>-53.989462599999996</v>
      </c>
      <c r="L19" s="16">
        <f t="shared" si="1"/>
        <v>-53.989462599999996</v>
      </c>
      <c r="M19" s="16">
        <f t="shared" si="1"/>
        <v>-53.989462599999996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2.3103465000000001</v>
      </c>
      <c r="D22" s="16">
        <f>$E32</f>
        <v>2.3103465000000001</v>
      </c>
      <c r="E22" s="16">
        <f>$E33</f>
        <v>2.3103465000000001</v>
      </c>
      <c r="F22" s="16">
        <f>$E34</f>
        <v>2.3103465000000001</v>
      </c>
      <c r="G22" s="16">
        <f>$E35</f>
        <v>2.3103465000000001</v>
      </c>
      <c r="H22" s="16">
        <f>$E36</f>
        <v>2.3103465000000001</v>
      </c>
      <c r="I22" s="16">
        <f>$E37</f>
        <v>2.3103465000000001</v>
      </c>
      <c r="J22" s="16">
        <f>$E38</f>
        <v>2.3103465000000001</v>
      </c>
      <c r="K22" s="16">
        <f>$E39</f>
        <v>2.3103465000000001</v>
      </c>
      <c r="L22" s="16">
        <f>$E40</f>
        <v>2.3103465000000001</v>
      </c>
      <c r="M22" s="16">
        <f>$E41</f>
        <v>2.3103465000000001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-225.68965349999999</v>
      </c>
      <c r="D23" s="16">
        <f t="shared" ref="D23:V23" si="3">D22-D21</f>
        <v>-225.68965349999999</v>
      </c>
      <c r="E23" s="16">
        <f t="shared" si="3"/>
        <v>-225.68965349999999</v>
      </c>
      <c r="F23" s="16">
        <f t="shared" si="3"/>
        <v>-225.68965349999999</v>
      </c>
      <c r="G23" s="16">
        <f t="shared" si="3"/>
        <v>-225.68965349999999</v>
      </c>
      <c r="H23" s="16">
        <f t="shared" si="3"/>
        <v>-225.68965349999999</v>
      </c>
      <c r="I23" s="16">
        <f t="shared" si="3"/>
        <v>-225.68965349999999</v>
      </c>
      <c r="J23" s="16">
        <f t="shared" si="3"/>
        <v>-225.68965349999999</v>
      </c>
      <c r="K23" s="16">
        <f t="shared" si="3"/>
        <v>-225.68965349999999</v>
      </c>
      <c r="L23" s="16">
        <f t="shared" si="3"/>
        <v>-225.68965349999999</v>
      </c>
      <c r="M23" s="16">
        <f t="shared" si="3"/>
        <v>-225.68965349999999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2.4900000000000002</v>
      </c>
      <c r="C28" s="15">
        <v>0.86</v>
      </c>
      <c r="D28" s="15">
        <v>7.4399999999999994E-2</v>
      </c>
      <c r="E28" s="15">
        <v>3.0800000000000001E-2</v>
      </c>
      <c r="F28" s="15">
        <v>622</v>
      </c>
      <c r="G28" s="15">
        <v>40.700000000000003</v>
      </c>
      <c r="H28" s="15">
        <v>222</v>
      </c>
      <c r="I28" s="15">
        <v>24.5</v>
      </c>
      <c r="J28" s="15">
        <v>0.87</v>
      </c>
      <c r="K28" s="23">
        <v>0.8</v>
      </c>
      <c r="L28" s="15">
        <v>14.6</v>
      </c>
      <c r="M28" s="15">
        <v>15.1</v>
      </c>
      <c r="N28" s="15">
        <v>2200</v>
      </c>
      <c r="O28" s="15">
        <v>379000</v>
      </c>
      <c r="P28" s="15"/>
      <c r="Q28" s="15">
        <v>5870</v>
      </c>
      <c r="R28" s="15"/>
      <c r="S28" s="15">
        <v>40.6</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53.534999999999997</v>
      </c>
      <c r="D31" s="77">
        <f>(IF(D$27="%w/w SAR",((D$28*10)*$B31),IF(D$27="%w/w DM",(((D$28*10)*($B$28/100))*$B31),IF(D$27="kg/t SAR",(D$28*$B31),IF(D$27="kg/t DM",((D$28*($B$28/100))*$B31),IF(D$27="mg/kg SAR",((D$28*0.001)*$B31),IF(D$27="mg/kg DM",(((D$28*0.001)*($B$28/100))*$B31),"0")))))))*2.291</f>
        <v>10.6105374</v>
      </c>
      <c r="E31" s="77">
        <f>(IF(E$27="%w/w SAR",((E$28*10)*$B31),IF(E$27="%w/w DM",(((E$28*10)*($B$28/100))*$B31),IF(E$27="kg/t SAR",(E$28*$B31),IF(E$27="kg/t DM",((E$28*($B$28/100))*$B31),IF(E$27="mg/kg SAR",((E$28*0.001)*$B31),IF(E$27="mg/kg DM",(((E$28*0.001)*($B$28/100))*$B31),"0")))))))*1.205</f>
        <v>2.3103465000000001</v>
      </c>
      <c r="F31" s="77">
        <f>(IF(F$27="%w/w SAR",((F$28*10)*$B31),IF(F$27="%w/w DM",(((F$28*10)*($B$28/100))*$B31),IF(F$27="kg/t SAR",(F$28*$B31),IF(F$27="kg/t DM",((F$28*($B$28/100))*$B31),IF(F$27="mg/kg SAR",((F$28*0.001)*$B31),IF(F$27="mg/kg DM",(((F$28*0.001)*($B$28/100))*$B31),"0")))))))*1.658</f>
        <v>6.4196931000000008</v>
      </c>
      <c r="G31" s="77">
        <f t="shared" ref="G31:P46" si="5">IF(G$27="%w/w SAR",((G$28*10)*$B31),IF(G$27="%w/w DM",(((G$28*10)*($B$28/100))*$B31),IF(G$27="kg/t SAR",(G$28*$B31),IF(G$27="kg/t DM",((G$28*($B$28/100))*$B31),IF(G$27="mg/kg SAR",((G$28*0.001)*$B31),IF(G$27="mg/kg DM",(((G$28*0.001)*($B$28/100))*$B31),0))))))</f>
        <v>0.25335750000000007</v>
      </c>
      <c r="H31" s="77">
        <f t="shared" si="5"/>
        <v>1.38195</v>
      </c>
      <c r="I31" s="77">
        <f t="shared" si="5"/>
        <v>0.15251250000000002</v>
      </c>
      <c r="J31" s="77">
        <f t="shared" si="5"/>
        <v>5.4157500000000004E-3</v>
      </c>
      <c r="K31" s="77">
        <f t="shared" si="5"/>
        <v>4.9800000000000009E-3</v>
      </c>
      <c r="L31" s="77">
        <f t="shared" si="5"/>
        <v>9.0885000000000007E-2</v>
      </c>
      <c r="M31" s="77">
        <f t="shared" si="5"/>
        <v>9.3997500000000012E-2</v>
      </c>
      <c r="N31" s="77">
        <f t="shared" si="5"/>
        <v>13.695000000000002</v>
      </c>
      <c r="O31" s="77">
        <f t="shared" si="5"/>
        <v>2359.2750000000001</v>
      </c>
      <c r="P31" s="77">
        <f t="shared" si="5"/>
        <v>0</v>
      </c>
      <c r="Q31" s="77">
        <f>(IF(Q$27="%w/w SAR",((Q$28*10)*$B31),IF(Q$27="%w/w DM",(((Q$28*10)*($B$28/100))*$B31),IF(Q$27="kg/t SAR",(Q$28*$B31),IF(Q$27="kg/t DM",((Q$28*($B$28/100))*$B31),IF(Q$27="mg/kg SAR",((Q$28*0.001)*$B31),IF(Q$27="mg/kg DM",(((Q$28*0.001)*($B$28/100))*$B31),0)))))))*2.5</f>
        <v>91.351875000000007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0.25273500000000004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53.534999999999997</v>
      </c>
      <c r="D32" s="77">
        <f t="shared" ref="D32:D50" si="7">(IF(D$27="%w/w SAR",((D$28*10)*$B32),IF(D$27="%w/w DM",(((D$28*10)*($B$28/100))*$B32),IF(D$27="kg/t SAR",(D$28*$B32),IF(D$27="kg/t DM",((D$28*($B$28/100))*$B32),IF(D$27="mg/kg SAR",((D$28*0.001)*$B32),IF(D$27="mg/kg DM",(((D$28*0.001)*($B$28/100))*$B32),"0")))))))*2.291</f>
        <v>10.6105374</v>
      </c>
      <c r="E32" s="77">
        <f t="shared" ref="E32:E50" si="8">(IF(E$27="%w/w SAR",((E$28*10)*$B32),IF(E$27="%w/w DM",(((E$28*10)*($B$28/100))*$B32),IF(E$27="kg/t SAR",(E$28*$B32),IF(E$27="kg/t DM",((E$28*($B$28/100))*$B32),IF(E$27="mg/kg SAR",((E$28*0.001)*$B32),IF(E$27="mg/kg DM",(((E$28*0.001)*($B$28/100))*$B32),"0")))))))*1.205</f>
        <v>2.3103465000000001</v>
      </c>
      <c r="F32" s="77">
        <f t="shared" ref="F32:F50" si="9">(IF(F$27="%w/w SAR",((F$28*10)*$B32),IF(F$27="%w/w DM",(((F$28*10)*($B$28/100))*$B32),IF(F$27="kg/t SAR",(F$28*$B32),IF(F$27="kg/t DM",((F$28*($B$28/100))*$B32),IF(F$27="mg/kg SAR",((F$28*0.001)*$B32),IF(F$27="mg/kg DM",(((F$28*0.001)*($B$28/100))*$B32),"0")))))))*1.658</f>
        <v>6.4196931000000008</v>
      </c>
      <c r="G32" s="77">
        <f t="shared" si="5"/>
        <v>0.25335750000000007</v>
      </c>
      <c r="H32" s="77">
        <f t="shared" si="5"/>
        <v>1.38195</v>
      </c>
      <c r="I32" s="77">
        <f t="shared" si="5"/>
        <v>0.15251250000000002</v>
      </c>
      <c r="J32" s="77">
        <f t="shared" si="5"/>
        <v>5.4157500000000004E-3</v>
      </c>
      <c r="K32" s="77">
        <f t="shared" si="5"/>
        <v>4.9800000000000009E-3</v>
      </c>
      <c r="L32" s="77">
        <f t="shared" si="5"/>
        <v>9.0885000000000007E-2</v>
      </c>
      <c r="M32" s="77">
        <f t="shared" si="5"/>
        <v>9.3997500000000012E-2</v>
      </c>
      <c r="N32" s="77">
        <f t="shared" si="5"/>
        <v>13.695000000000002</v>
      </c>
      <c r="O32" s="77">
        <f t="shared" si="5"/>
        <v>2359.2750000000001</v>
      </c>
      <c r="P32" s="77">
        <f t="shared" si="5"/>
        <v>0</v>
      </c>
      <c r="Q32" s="77">
        <f t="shared" ref="Q32:Q50" si="10">(IF(Q$27="%w/w SAR",((Q$28*10)*$B32),IF(Q$27="%w/w DM",(((Q$28*10)*($B$28/100))*$B32),IF(Q$27="kg/t SAR",(Q$28*$B32),IF(Q$27="kg/t DM",((Q$28*($B$28/100))*$B32),IF(Q$27="mg/kg SAR",((Q$28*0.001)*$B32),IF(Q$27="mg/kg DM",(((Q$28*0.001)*($B$28/100))*$B32),0)))))))*2.5</f>
        <v>91.351875000000007</v>
      </c>
      <c r="R32" s="77">
        <f t="shared" ref="R32:U50" si="11">IF(R$27="%w/w SAR",((R$28*10)*$B32),IF(R$27="%w/w DM",(((R$28*10)*($B$28/100))*$B32),IF(R$27="kg/t SAR",(R$28*$B32),IF(R$27="kg/t DM",((R$28*($B$28/100))*$B32),IF(R$27="mg/kg SAR",((R$28*0.001)*$B32),IF(R$27="mg/kg DM",(((R$28*0.001)*($B$28/100))*$B32),0))))))</f>
        <v>0</v>
      </c>
      <c r="S32" s="77">
        <f t="shared" si="11"/>
        <v>0.25273500000000004</v>
      </c>
      <c r="T32" s="77">
        <f t="shared" si="11"/>
        <v>0</v>
      </c>
      <c r="U32" s="77">
        <f t="shared" si="11"/>
        <v>0</v>
      </c>
      <c r="AB32" s="59"/>
      <c r="AC32" s="59"/>
      <c r="AD32" s="59"/>
      <c r="AE32" s="59"/>
      <c r="AF32" s="59"/>
      <c r="AG32" s="59"/>
      <c r="AH32" s="59"/>
      <c r="AI32" s="59"/>
    </row>
    <row r="33" spans="1:35" s="72" customFormat="1" ht="13" x14ac:dyDescent="0.35">
      <c r="A33" s="13" t="str">
        <f>E8</f>
        <v>Lodge</v>
      </c>
      <c r="B33" s="15">
        <v>250</v>
      </c>
      <c r="C33" s="77">
        <f t="shared" si="6"/>
        <v>53.534999999999997</v>
      </c>
      <c r="D33" s="77">
        <f t="shared" si="7"/>
        <v>10.6105374</v>
      </c>
      <c r="E33" s="77">
        <f t="shared" si="8"/>
        <v>2.3103465000000001</v>
      </c>
      <c r="F33" s="77">
        <f t="shared" si="9"/>
        <v>6.4196931000000008</v>
      </c>
      <c r="G33" s="77">
        <f t="shared" si="5"/>
        <v>0.25335750000000007</v>
      </c>
      <c r="H33" s="77">
        <f t="shared" si="5"/>
        <v>1.38195</v>
      </c>
      <c r="I33" s="77">
        <f t="shared" si="5"/>
        <v>0.15251250000000002</v>
      </c>
      <c r="J33" s="77">
        <f t="shared" si="5"/>
        <v>5.4157500000000004E-3</v>
      </c>
      <c r="K33" s="77">
        <f t="shared" si="5"/>
        <v>4.9800000000000009E-3</v>
      </c>
      <c r="L33" s="77">
        <f t="shared" si="5"/>
        <v>9.0885000000000007E-2</v>
      </c>
      <c r="M33" s="77">
        <f t="shared" si="5"/>
        <v>9.3997500000000012E-2</v>
      </c>
      <c r="N33" s="77">
        <f t="shared" si="5"/>
        <v>13.695000000000002</v>
      </c>
      <c r="O33" s="77">
        <f t="shared" si="5"/>
        <v>2359.2750000000001</v>
      </c>
      <c r="P33" s="77">
        <f t="shared" si="5"/>
        <v>0</v>
      </c>
      <c r="Q33" s="77">
        <f t="shared" si="10"/>
        <v>91.351875000000007</v>
      </c>
      <c r="R33" s="77">
        <f t="shared" si="11"/>
        <v>0</v>
      </c>
      <c r="S33" s="77">
        <f t="shared" si="11"/>
        <v>0.25273500000000004</v>
      </c>
      <c r="T33" s="77">
        <f t="shared" si="11"/>
        <v>0</v>
      </c>
      <c r="U33" s="77">
        <f t="shared" si="11"/>
        <v>0</v>
      </c>
      <c r="AB33" s="59"/>
      <c r="AC33" s="59"/>
      <c r="AD33" s="59"/>
      <c r="AE33" s="59"/>
      <c r="AF33" s="59"/>
      <c r="AG33" s="59"/>
      <c r="AH33" s="59"/>
      <c r="AI33" s="59"/>
    </row>
    <row r="34" spans="1:35" s="72" customFormat="1" ht="13" x14ac:dyDescent="0.35">
      <c r="A34" s="13" t="str">
        <f>F8</f>
        <v>PC</v>
      </c>
      <c r="B34" s="15">
        <v>250</v>
      </c>
      <c r="C34" s="77">
        <f t="shared" si="6"/>
        <v>53.534999999999997</v>
      </c>
      <c r="D34" s="77">
        <f t="shared" si="7"/>
        <v>10.6105374</v>
      </c>
      <c r="E34" s="77">
        <f t="shared" si="8"/>
        <v>2.3103465000000001</v>
      </c>
      <c r="F34" s="77">
        <f t="shared" si="9"/>
        <v>6.4196931000000008</v>
      </c>
      <c r="G34" s="77">
        <f t="shared" si="5"/>
        <v>0.25335750000000007</v>
      </c>
      <c r="H34" s="77">
        <f t="shared" si="5"/>
        <v>1.38195</v>
      </c>
      <c r="I34" s="77">
        <f t="shared" si="5"/>
        <v>0.15251250000000002</v>
      </c>
      <c r="J34" s="77">
        <f t="shared" si="5"/>
        <v>5.4157500000000004E-3</v>
      </c>
      <c r="K34" s="77">
        <f t="shared" si="5"/>
        <v>4.9800000000000009E-3</v>
      </c>
      <c r="L34" s="77">
        <f t="shared" si="5"/>
        <v>9.0885000000000007E-2</v>
      </c>
      <c r="M34" s="77">
        <f t="shared" si="5"/>
        <v>9.3997500000000012E-2</v>
      </c>
      <c r="N34" s="77">
        <f t="shared" si="5"/>
        <v>13.695000000000002</v>
      </c>
      <c r="O34" s="77">
        <f t="shared" si="5"/>
        <v>2359.2750000000001</v>
      </c>
      <c r="P34" s="77">
        <f t="shared" si="5"/>
        <v>0</v>
      </c>
      <c r="Q34" s="77">
        <f t="shared" si="10"/>
        <v>91.351875000000007</v>
      </c>
      <c r="R34" s="77">
        <f t="shared" si="11"/>
        <v>0</v>
      </c>
      <c r="S34" s="77">
        <f t="shared" si="11"/>
        <v>0.25273500000000004</v>
      </c>
      <c r="T34" s="77">
        <f t="shared" si="11"/>
        <v>0</v>
      </c>
      <c r="U34" s="77">
        <f t="shared" si="11"/>
        <v>0</v>
      </c>
      <c r="AB34" s="59"/>
      <c r="AC34" s="59"/>
      <c r="AD34" s="59"/>
      <c r="AE34" s="59"/>
      <c r="AF34" s="59"/>
      <c r="AG34" s="59"/>
      <c r="AH34" s="59"/>
      <c r="AI34" s="59"/>
    </row>
    <row r="35" spans="1:35" s="72" customFormat="1" ht="13" x14ac:dyDescent="0.35">
      <c r="A35" s="13" t="str">
        <f>G8</f>
        <v>17A</v>
      </c>
      <c r="B35" s="15">
        <v>250</v>
      </c>
      <c r="C35" s="77">
        <f t="shared" si="6"/>
        <v>53.534999999999997</v>
      </c>
      <c r="D35" s="77">
        <f t="shared" si="7"/>
        <v>10.6105374</v>
      </c>
      <c r="E35" s="77">
        <f t="shared" si="8"/>
        <v>2.3103465000000001</v>
      </c>
      <c r="F35" s="77">
        <f t="shared" si="9"/>
        <v>6.4196931000000008</v>
      </c>
      <c r="G35" s="77">
        <f t="shared" si="5"/>
        <v>0.25335750000000007</v>
      </c>
      <c r="H35" s="77">
        <f t="shared" si="5"/>
        <v>1.38195</v>
      </c>
      <c r="I35" s="77">
        <f t="shared" si="5"/>
        <v>0.15251250000000002</v>
      </c>
      <c r="J35" s="77">
        <f t="shared" si="5"/>
        <v>5.4157500000000004E-3</v>
      </c>
      <c r="K35" s="77">
        <f t="shared" si="5"/>
        <v>4.9800000000000009E-3</v>
      </c>
      <c r="L35" s="77">
        <f t="shared" si="5"/>
        <v>9.0885000000000007E-2</v>
      </c>
      <c r="M35" s="77">
        <f t="shared" si="5"/>
        <v>9.3997500000000012E-2</v>
      </c>
      <c r="N35" s="77">
        <f t="shared" si="5"/>
        <v>13.695000000000002</v>
      </c>
      <c r="O35" s="77">
        <f t="shared" si="5"/>
        <v>2359.2750000000001</v>
      </c>
      <c r="P35" s="77">
        <f t="shared" si="5"/>
        <v>0</v>
      </c>
      <c r="Q35" s="77">
        <f t="shared" si="10"/>
        <v>91.351875000000007</v>
      </c>
      <c r="R35" s="77">
        <f t="shared" si="11"/>
        <v>0</v>
      </c>
      <c r="S35" s="77">
        <f t="shared" si="11"/>
        <v>0.25273500000000004</v>
      </c>
      <c r="T35" s="77">
        <f t="shared" si="11"/>
        <v>0</v>
      </c>
      <c r="U35" s="77">
        <f t="shared" si="11"/>
        <v>0</v>
      </c>
      <c r="AB35" s="59"/>
      <c r="AC35" s="59"/>
      <c r="AD35" s="59"/>
      <c r="AE35" s="59"/>
      <c r="AF35" s="59"/>
      <c r="AG35" s="59"/>
      <c r="AH35" s="59"/>
      <c r="AI35" s="59"/>
    </row>
    <row r="36" spans="1:35" s="72" customFormat="1" ht="13" x14ac:dyDescent="0.35">
      <c r="A36" s="13" t="str">
        <f>H8</f>
        <v>16A</v>
      </c>
      <c r="B36" s="15">
        <v>250</v>
      </c>
      <c r="C36" s="77">
        <f t="shared" si="6"/>
        <v>53.534999999999997</v>
      </c>
      <c r="D36" s="77">
        <f t="shared" si="7"/>
        <v>10.6105374</v>
      </c>
      <c r="E36" s="77">
        <f t="shared" si="8"/>
        <v>2.3103465000000001</v>
      </c>
      <c r="F36" s="77">
        <f t="shared" si="9"/>
        <v>6.4196931000000008</v>
      </c>
      <c r="G36" s="77">
        <f t="shared" si="5"/>
        <v>0.25335750000000007</v>
      </c>
      <c r="H36" s="77">
        <f t="shared" si="5"/>
        <v>1.38195</v>
      </c>
      <c r="I36" s="77">
        <f t="shared" si="5"/>
        <v>0.15251250000000002</v>
      </c>
      <c r="J36" s="77">
        <f t="shared" si="5"/>
        <v>5.4157500000000004E-3</v>
      </c>
      <c r="K36" s="77">
        <f t="shared" si="5"/>
        <v>4.9800000000000009E-3</v>
      </c>
      <c r="L36" s="77">
        <f t="shared" si="5"/>
        <v>9.0885000000000007E-2</v>
      </c>
      <c r="M36" s="77">
        <f t="shared" si="5"/>
        <v>9.3997500000000012E-2</v>
      </c>
      <c r="N36" s="77">
        <f t="shared" si="5"/>
        <v>13.695000000000002</v>
      </c>
      <c r="O36" s="77">
        <f t="shared" si="5"/>
        <v>2359.2750000000001</v>
      </c>
      <c r="P36" s="77">
        <f t="shared" si="5"/>
        <v>0</v>
      </c>
      <c r="Q36" s="77">
        <f t="shared" si="10"/>
        <v>91.351875000000007</v>
      </c>
      <c r="R36" s="77">
        <f t="shared" si="11"/>
        <v>0</v>
      </c>
      <c r="S36" s="77">
        <f t="shared" si="11"/>
        <v>0.25273500000000004</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53.534999999999997</v>
      </c>
      <c r="D37" s="77">
        <f t="shared" si="7"/>
        <v>10.6105374</v>
      </c>
      <c r="E37" s="77">
        <f t="shared" si="8"/>
        <v>2.3103465000000001</v>
      </c>
      <c r="F37" s="77">
        <f t="shared" si="9"/>
        <v>6.4196931000000008</v>
      </c>
      <c r="G37" s="77">
        <f t="shared" si="5"/>
        <v>0.25335750000000007</v>
      </c>
      <c r="H37" s="77">
        <f t="shared" si="5"/>
        <v>1.38195</v>
      </c>
      <c r="I37" s="77">
        <f t="shared" si="5"/>
        <v>0.15251250000000002</v>
      </c>
      <c r="J37" s="77">
        <f t="shared" si="5"/>
        <v>5.4157500000000004E-3</v>
      </c>
      <c r="K37" s="77">
        <f t="shared" si="5"/>
        <v>4.9800000000000009E-3</v>
      </c>
      <c r="L37" s="77">
        <f t="shared" si="5"/>
        <v>9.0885000000000007E-2</v>
      </c>
      <c r="M37" s="77">
        <f t="shared" si="5"/>
        <v>9.3997500000000012E-2</v>
      </c>
      <c r="N37" s="77">
        <f t="shared" si="5"/>
        <v>13.695000000000002</v>
      </c>
      <c r="O37" s="77">
        <f t="shared" si="5"/>
        <v>2359.2750000000001</v>
      </c>
      <c r="P37" s="77">
        <f t="shared" si="5"/>
        <v>0</v>
      </c>
      <c r="Q37" s="77">
        <f t="shared" si="10"/>
        <v>91.351875000000007</v>
      </c>
      <c r="R37" s="77">
        <f t="shared" si="11"/>
        <v>0</v>
      </c>
      <c r="S37" s="77">
        <f t="shared" si="11"/>
        <v>0.25273500000000004</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53.534999999999997</v>
      </c>
      <c r="D38" s="77">
        <f t="shared" si="7"/>
        <v>10.6105374</v>
      </c>
      <c r="E38" s="77">
        <f t="shared" si="8"/>
        <v>2.3103465000000001</v>
      </c>
      <c r="F38" s="77">
        <f t="shared" si="9"/>
        <v>6.4196931000000008</v>
      </c>
      <c r="G38" s="77">
        <f t="shared" si="5"/>
        <v>0.25335750000000007</v>
      </c>
      <c r="H38" s="77">
        <f t="shared" si="5"/>
        <v>1.38195</v>
      </c>
      <c r="I38" s="77">
        <f t="shared" si="5"/>
        <v>0.15251250000000002</v>
      </c>
      <c r="J38" s="77">
        <f t="shared" si="5"/>
        <v>5.4157500000000004E-3</v>
      </c>
      <c r="K38" s="77">
        <f t="shared" si="5"/>
        <v>4.9800000000000009E-3</v>
      </c>
      <c r="L38" s="77">
        <f t="shared" si="5"/>
        <v>9.0885000000000007E-2</v>
      </c>
      <c r="M38" s="77">
        <f t="shared" si="5"/>
        <v>9.3997500000000012E-2</v>
      </c>
      <c r="N38" s="77">
        <f t="shared" si="5"/>
        <v>13.695000000000002</v>
      </c>
      <c r="O38" s="77">
        <f t="shared" si="5"/>
        <v>2359.2750000000001</v>
      </c>
      <c r="P38" s="77">
        <f t="shared" si="5"/>
        <v>0</v>
      </c>
      <c r="Q38" s="77">
        <f t="shared" si="10"/>
        <v>91.351875000000007</v>
      </c>
      <c r="R38" s="77">
        <f t="shared" si="11"/>
        <v>0</v>
      </c>
      <c r="S38" s="77">
        <f t="shared" si="11"/>
        <v>0.25273500000000004</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53.534999999999997</v>
      </c>
      <c r="D39" s="77">
        <f t="shared" si="7"/>
        <v>10.6105374</v>
      </c>
      <c r="E39" s="77">
        <f t="shared" si="8"/>
        <v>2.3103465000000001</v>
      </c>
      <c r="F39" s="77">
        <f t="shared" si="9"/>
        <v>6.4196931000000008</v>
      </c>
      <c r="G39" s="77">
        <f t="shared" si="5"/>
        <v>0.25335750000000007</v>
      </c>
      <c r="H39" s="77">
        <f t="shared" si="5"/>
        <v>1.38195</v>
      </c>
      <c r="I39" s="77">
        <f t="shared" si="5"/>
        <v>0.15251250000000002</v>
      </c>
      <c r="J39" s="77">
        <f t="shared" si="5"/>
        <v>5.4157500000000004E-3</v>
      </c>
      <c r="K39" s="77">
        <f t="shared" si="5"/>
        <v>4.9800000000000009E-3</v>
      </c>
      <c r="L39" s="77">
        <f t="shared" si="5"/>
        <v>9.0885000000000007E-2</v>
      </c>
      <c r="M39" s="77">
        <f t="shared" si="5"/>
        <v>9.3997500000000012E-2</v>
      </c>
      <c r="N39" s="77">
        <f t="shared" si="5"/>
        <v>13.695000000000002</v>
      </c>
      <c r="O39" s="77">
        <f t="shared" si="5"/>
        <v>2359.2750000000001</v>
      </c>
      <c r="P39" s="77">
        <f t="shared" si="5"/>
        <v>0</v>
      </c>
      <c r="Q39" s="77">
        <f t="shared" si="10"/>
        <v>91.351875000000007</v>
      </c>
      <c r="R39" s="77">
        <f t="shared" si="11"/>
        <v>0</v>
      </c>
      <c r="S39" s="77">
        <f t="shared" si="11"/>
        <v>0.25273500000000004</v>
      </c>
      <c r="T39" s="77">
        <f t="shared" si="11"/>
        <v>0</v>
      </c>
      <c r="U39" s="77">
        <f t="shared" si="11"/>
        <v>0</v>
      </c>
      <c r="AB39" s="59"/>
      <c r="AC39" s="59"/>
      <c r="AD39" s="59"/>
      <c r="AE39" s="59"/>
      <c r="AF39" s="59"/>
      <c r="AG39" s="59"/>
      <c r="AH39" s="59"/>
      <c r="AI39" s="59"/>
    </row>
    <row r="40" spans="1:35" s="72" customFormat="1" ht="13" x14ac:dyDescent="0.35">
      <c r="A40" s="13" t="str">
        <f>L8</f>
        <v>D</v>
      </c>
      <c r="B40" s="15">
        <v>250</v>
      </c>
      <c r="C40" s="77">
        <f t="shared" si="6"/>
        <v>53.534999999999997</v>
      </c>
      <c r="D40" s="77">
        <f t="shared" si="7"/>
        <v>10.6105374</v>
      </c>
      <c r="E40" s="77">
        <f t="shared" si="8"/>
        <v>2.3103465000000001</v>
      </c>
      <c r="F40" s="77">
        <f t="shared" si="9"/>
        <v>6.4196931000000008</v>
      </c>
      <c r="G40" s="77">
        <f t="shared" si="5"/>
        <v>0.25335750000000007</v>
      </c>
      <c r="H40" s="77">
        <f t="shared" si="5"/>
        <v>1.38195</v>
      </c>
      <c r="I40" s="77">
        <f t="shared" si="5"/>
        <v>0.15251250000000002</v>
      </c>
      <c r="J40" s="77">
        <f t="shared" si="5"/>
        <v>5.4157500000000004E-3</v>
      </c>
      <c r="K40" s="77">
        <f t="shared" si="5"/>
        <v>4.9800000000000009E-3</v>
      </c>
      <c r="L40" s="77">
        <f t="shared" si="5"/>
        <v>9.0885000000000007E-2</v>
      </c>
      <c r="M40" s="77">
        <f t="shared" si="5"/>
        <v>9.3997500000000012E-2</v>
      </c>
      <c r="N40" s="77">
        <f t="shared" si="5"/>
        <v>13.695000000000002</v>
      </c>
      <c r="O40" s="77">
        <f t="shared" si="5"/>
        <v>2359.2750000000001</v>
      </c>
      <c r="P40" s="77">
        <f t="shared" si="5"/>
        <v>0</v>
      </c>
      <c r="Q40" s="77">
        <f t="shared" si="10"/>
        <v>91.351875000000007</v>
      </c>
      <c r="R40" s="77">
        <f t="shared" si="11"/>
        <v>0</v>
      </c>
      <c r="S40" s="77">
        <f t="shared" si="11"/>
        <v>0.25273500000000004</v>
      </c>
      <c r="T40" s="77">
        <f t="shared" si="11"/>
        <v>0</v>
      </c>
      <c r="U40" s="77">
        <f t="shared" si="11"/>
        <v>0</v>
      </c>
      <c r="AB40" s="59"/>
      <c r="AC40" s="59"/>
      <c r="AD40" s="59"/>
      <c r="AE40" s="59"/>
      <c r="AF40" s="59"/>
      <c r="AG40" s="59"/>
      <c r="AH40" s="59"/>
      <c r="AI40" s="59"/>
    </row>
    <row r="41" spans="1:35" s="72" customFormat="1" ht="13" x14ac:dyDescent="0.35">
      <c r="A41" s="13" t="str">
        <f>M8</f>
        <v>E</v>
      </c>
      <c r="B41" s="15">
        <v>250</v>
      </c>
      <c r="C41" s="77">
        <f t="shared" si="6"/>
        <v>53.534999999999997</v>
      </c>
      <c r="D41" s="77">
        <f t="shared" si="7"/>
        <v>10.6105374</v>
      </c>
      <c r="E41" s="77">
        <f t="shared" si="8"/>
        <v>2.3103465000000001</v>
      </c>
      <c r="F41" s="77">
        <f t="shared" si="9"/>
        <v>6.4196931000000008</v>
      </c>
      <c r="G41" s="77">
        <f t="shared" si="5"/>
        <v>0.25335750000000007</v>
      </c>
      <c r="H41" s="77">
        <f t="shared" si="5"/>
        <v>1.38195</v>
      </c>
      <c r="I41" s="77">
        <f t="shared" si="5"/>
        <v>0.15251250000000002</v>
      </c>
      <c r="J41" s="77">
        <f t="shared" si="5"/>
        <v>5.4157500000000004E-3</v>
      </c>
      <c r="K41" s="77">
        <f t="shared" si="5"/>
        <v>4.9800000000000009E-3</v>
      </c>
      <c r="L41" s="77">
        <f t="shared" si="5"/>
        <v>9.0885000000000007E-2</v>
      </c>
      <c r="M41" s="77">
        <f t="shared" si="5"/>
        <v>9.3997500000000012E-2</v>
      </c>
      <c r="N41" s="77">
        <f t="shared" si="5"/>
        <v>13.695000000000002</v>
      </c>
      <c r="O41" s="77">
        <f t="shared" si="5"/>
        <v>2359.2750000000001</v>
      </c>
      <c r="P41" s="77">
        <f t="shared" si="5"/>
        <v>0</v>
      </c>
      <c r="Q41" s="77">
        <f t="shared" si="10"/>
        <v>91.351875000000007</v>
      </c>
      <c r="R41" s="77">
        <f t="shared" si="11"/>
        <v>0</v>
      </c>
      <c r="S41" s="77">
        <f t="shared" si="11"/>
        <v>0.25273500000000004</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34" sqref="F3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'Bryngwyn wtw'!C1:D1</f>
        <v>PAN-017261</v>
      </c>
      <c r="D1" s="141"/>
      <c r="E1" s="93" t="s">
        <v>45</v>
      </c>
      <c r="F1" s="39">
        <f>'Bryngwyn wtw'!F1</f>
        <v>48.6</v>
      </c>
      <c r="G1" s="120" t="s">
        <v>43</v>
      </c>
      <c r="H1" s="121"/>
      <c r="I1" s="118">
        <v>7</v>
      </c>
      <c r="J1" s="119" t="s">
        <v>153</v>
      </c>
      <c r="K1" s="119"/>
      <c r="L1" s="97">
        <v>233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c r="J2" s="119" t="s">
        <v>158</v>
      </c>
      <c r="K2" s="119"/>
      <c r="L2" s="97">
        <v>0.63600000000000001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3.6635220125786163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183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22.213535999999998</v>
      </c>
      <c r="D18" s="16">
        <f>$D32</f>
        <v>22.213535999999998</v>
      </c>
      <c r="E18" s="16">
        <f>$D33</f>
        <v>22.213535999999998</v>
      </c>
      <c r="F18" s="16">
        <f>$D34</f>
        <v>22.213535999999998</v>
      </c>
      <c r="G18" s="16">
        <f>$D35</f>
        <v>22.213535999999998</v>
      </c>
      <c r="H18" s="16">
        <f>$D36</f>
        <v>22.213535999999998</v>
      </c>
      <c r="I18" s="16">
        <f>$D37</f>
        <v>22.213535999999998</v>
      </c>
      <c r="J18" s="16">
        <f>$D38</f>
        <v>22.213535999999998</v>
      </c>
      <c r="K18" s="16">
        <f>$D39</f>
        <v>22.213535999999998</v>
      </c>
      <c r="L18" s="16">
        <f>$D40</f>
        <v>22.213535999999998</v>
      </c>
      <c r="M18" s="16">
        <f>$D41</f>
        <v>22.213535999999998</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-42.386463999999997</v>
      </c>
      <c r="D19" s="16">
        <f t="shared" ref="D19:V19" si="1">D18-D17</f>
        <v>-42.386463999999997</v>
      </c>
      <c r="E19" s="16">
        <f t="shared" si="1"/>
        <v>-42.386463999999997</v>
      </c>
      <c r="F19" s="16">
        <f t="shared" si="1"/>
        <v>-42.386463999999997</v>
      </c>
      <c r="G19" s="16">
        <f t="shared" si="1"/>
        <v>-42.386463999999997</v>
      </c>
      <c r="H19" s="16">
        <f t="shared" si="1"/>
        <v>-42.386463999999997</v>
      </c>
      <c r="I19" s="16">
        <f t="shared" si="1"/>
        <v>-42.386463999999997</v>
      </c>
      <c r="J19" s="16">
        <f t="shared" si="1"/>
        <v>-42.386463999999997</v>
      </c>
      <c r="K19" s="16">
        <f t="shared" si="1"/>
        <v>-42.386463999999997</v>
      </c>
      <c r="L19" s="16">
        <f t="shared" si="1"/>
        <v>-42.386463999999997</v>
      </c>
      <c r="M19" s="16">
        <f t="shared" si="1"/>
        <v>-42.386463999999997</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5.1477599999999981</v>
      </c>
      <c r="D22" s="16">
        <f>$E32</f>
        <v>5.1477599999999981</v>
      </c>
      <c r="E22" s="16">
        <f>$E33</f>
        <v>5.1477599999999981</v>
      </c>
      <c r="F22" s="16">
        <f>$E34</f>
        <v>5.1477599999999981</v>
      </c>
      <c r="G22" s="16">
        <f>$E35</f>
        <v>5.1477599999999981</v>
      </c>
      <c r="H22" s="16">
        <f>$E36</f>
        <v>5.1477599999999981</v>
      </c>
      <c r="I22" s="16">
        <f>$E37</f>
        <v>5.1477599999999981</v>
      </c>
      <c r="J22" s="16">
        <f>$E38</f>
        <v>5.1477599999999981</v>
      </c>
      <c r="K22" s="16">
        <f>$E39</f>
        <v>5.1477599999999981</v>
      </c>
      <c r="L22" s="16">
        <f>$E40</f>
        <v>5.1477599999999981</v>
      </c>
      <c r="M22" s="16">
        <f>$E41</f>
        <v>5.1477599999999981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-222.85223999999999</v>
      </c>
      <c r="D23" s="16">
        <f t="shared" ref="D23:V23" si="3">D22-D21</f>
        <v>-222.85223999999999</v>
      </c>
      <c r="E23" s="16">
        <f t="shared" si="3"/>
        <v>-222.85223999999999</v>
      </c>
      <c r="F23" s="16">
        <f t="shared" si="3"/>
        <v>-222.85223999999999</v>
      </c>
      <c r="G23" s="16">
        <f t="shared" si="3"/>
        <v>-222.85223999999999</v>
      </c>
      <c r="H23" s="16">
        <f t="shared" si="3"/>
        <v>-222.85223999999999</v>
      </c>
      <c r="I23" s="16">
        <f t="shared" si="3"/>
        <v>-222.85223999999999</v>
      </c>
      <c r="J23" s="16">
        <f t="shared" si="3"/>
        <v>-222.85223999999999</v>
      </c>
      <c r="K23" s="16">
        <f t="shared" si="3"/>
        <v>-222.85223999999999</v>
      </c>
      <c r="L23" s="16">
        <f t="shared" si="3"/>
        <v>-222.85223999999999</v>
      </c>
      <c r="M23" s="16">
        <f t="shared" si="3"/>
        <v>-222.85223999999999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3.84</v>
      </c>
      <c r="C28" s="15">
        <v>0.63600000000000001</v>
      </c>
      <c r="D28" s="15">
        <v>0.10100000000000001</v>
      </c>
      <c r="E28" s="15">
        <v>4.4499999999999998E-2</v>
      </c>
      <c r="F28" s="15">
        <v>1080</v>
      </c>
      <c r="G28" s="15">
        <v>21.1</v>
      </c>
      <c r="H28" s="15">
        <v>52.2</v>
      </c>
      <c r="I28" s="15">
        <v>6.2</v>
      </c>
      <c r="J28" s="15">
        <v>0.25</v>
      </c>
      <c r="K28" s="23">
        <v>0.53</v>
      </c>
      <c r="L28" s="15">
        <v>55.1</v>
      </c>
      <c r="M28" s="15">
        <v>4.3</v>
      </c>
      <c r="N28" s="15">
        <v>104000</v>
      </c>
      <c r="O28" s="15">
        <v>7840</v>
      </c>
      <c r="P28" s="15"/>
      <c r="Q28" s="15">
        <v>3810</v>
      </c>
      <c r="R28" s="15"/>
      <c r="S28" s="15">
        <v>40.700000000000003</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61.055999999999997</v>
      </c>
      <c r="D31" s="77">
        <f>(IF(D$27="%w/w SAR",((D$28*10)*$B31),IF(D$27="%w/w DM",(((D$28*10)*($B$28/100))*$B31),IF(D$27="kg/t SAR",(D$28*$B31),IF(D$27="kg/t DM",((D$28*($B$28/100))*$B31),IF(D$27="mg/kg SAR",((D$28*0.001)*$B31),IF(D$27="mg/kg DM",(((D$28*0.001)*($B$28/100))*$B31),"0")))))))*2.291</f>
        <v>22.213535999999998</v>
      </c>
      <c r="E31" s="77">
        <f>(IF(E$27="%w/w SAR",((E$28*10)*$B31),IF(E$27="%w/w DM",(((E$28*10)*($B$28/100))*$B31),IF(E$27="kg/t SAR",(E$28*$B31),IF(E$27="kg/t DM",((E$28*($B$28/100))*$B31),IF(E$27="mg/kg SAR",((E$28*0.001)*$B31),IF(E$27="mg/kg DM",(((E$28*0.001)*($B$28/100))*$B31),"0")))))))*1.205</f>
        <v>5.1477599999999981</v>
      </c>
      <c r="F31" s="77">
        <f>(IF(F$27="%w/w SAR",((F$28*10)*$B31),IF(F$27="%w/w DM",(((F$28*10)*($B$28/100))*$B31),IF(F$27="kg/t SAR",(F$28*$B31),IF(F$27="kg/t DM",((F$28*($B$28/100))*$B31),IF(F$27="mg/kg SAR",((F$28*0.001)*$B31),IF(F$27="mg/kg DM",(((F$28*0.001)*($B$28/100))*$B31),"0")))))))*1.658</f>
        <v>17.190144</v>
      </c>
      <c r="G31" s="77">
        <f t="shared" ref="G31:P46" si="5">IF(G$27="%w/w SAR",((G$28*10)*$B31),IF(G$27="%w/w DM",(((G$28*10)*($B$28/100))*$B31),IF(G$27="kg/t SAR",(G$28*$B31),IF(G$27="kg/t DM",((G$28*($B$28/100))*$B31),IF(G$27="mg/kg SAR",((G$28*0.001)*$B31),IF(G$27="mg/kg DM",(((G$28*0.001)*($B$28/100))*$B31),0))))))</f>
        <v>0.20255999999999999</v>
      </c>
      <c r="H31" s="77">
        <f t="shared" si="5"/>
        <v>0.50112000000000001</v>
      </c>
      <c r="I31" s="77">
        <f t="shared" si="5"/>
        <v>5.9519999999999997E-2</v>
      </c>
      <c r="J31" s="77">
        <f t="shared" si="5"/>
        <v>2.3999999999999998E-3</v>
      </c>
      <c r="K31" s="77">
        <f t="shared" si="5"/>
        <v>5.0880000000000005E-3</v>
      </c>
      <c r="L31" s="77">
        <f t="shared" si="5"/>
        <v>0.52895999999999999</v>
      </c>
      <c r="M31" s="77">
        <f t="shared" si="5"/>
        <v>4.1279999999999997E-2</v>
      </c>
      <c r="N31" s="77">
        <f t="shared" si="5"/>
        <v>998.4</v>
      </c>
      <c r="O31" s="77">
        <f t="shared" si="5"/>
        <v>75.263999999999996</v>
      </c>
      <c r="P31" s="77">
        <f t="shared" si="5"/>
        <v>0</v>
      </c>
      <c r="Q31" s="77">
        <f>(IF(Q$27="%w/w SAR",((Q$28*10)*$B31),IF(Q$27="%w/w DM",(((Q$28*10)*($B$28/100))*$B31),IF(Q$27="kg/t SAR",(Q$28*$B31),IF(Q$27="kg/t DM",((Q$28*($B$28/100))*$B31),IF(Q$27="mg/kg SAR",((Q$28*0.001)*$B31),IF(Q$27="mg/kg DM",(((Q$28*0.001)*($B$28/100))*$B31),0)))))))*2.5</f>
        <v>91.44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0.39072000000000007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61.055999999999997</v>
      </c>
      <c r="D32" s="77">
        <f t="shared" ref="D32:D50" si="7">(IF(D$27="%w/w SAR",((D$28*10)*$B32),IF(D$27="%w/w DM",(((D$28*10)*($B$28/100))*$B32),IF(D$27="kg/t SAR",(D$28*$B32),IF(D$27="kg/t DM",((D$28*($B$28/100))*$B32),IF(D$27="mg/kg SAR",((D$28*0.001)*$B32),IF(D$27="mg/kg DM",(((D$28*0.001)*($B$28/100))*$B32),"0")))))))*2.291</f>
        <v>22.213535999999998</v>
      </c>
      <c r="E32" s="77">
        <f t="shared" ref="E32:E50" si="8">(IF(E$27="%w/w SAR",((E$28*10)*$B32),IF(E$27="%w/w DM",(((E$28*10)*($B$28/100))*$B32),IF(E$27="kg/t SAR",(E$28*$B32),IF(E$27="kg/t DM",((E$28*($B$28/100))*$B32),IF(E$27="mg/kg SAR",((E$28*0.001)*$B32),IF(E$27="mg/kg DM",(((E$28*0.001)*($B$28/100))*$B32),"0")))))))*1.205</f>
        <v>5.1477599999999981</v>
      </c>
      <c r="F32" s="77">
        <f t="shared" ref="F32:F50" si="9">(IF(F$27="%w/w SAR",((F$28*10)*$B32),IF(F$27="%w/w DM",(((F$28*10)*($B$28/100))*$B32),IF(F$27="kg/t SAR",(F$28*$B32),IF(F$27="kg/t DM",((F$28*($B$28/100))*$B32),IF(F$27="mg/kg SAR",((F$28*0.001)*$B32),IF(F$27="mg/kg DM",(((F$28*0.001)*($B$28/100))*$B32),"0")))))))*1.658</f>
        <v>17.190144</v>
      </c>
      <c r="G32" s="77">
        <f t="shared" si="5"/>
        <v>0.20255999999999999</v>
      </c>
      <c r="H32" s="77">
        <f t="shared" si="5"/>
        <v>0.50112000000000001</v>
      </c>
      <c r="I32" s="77">
        <f t="shared" si="5"/>
        <v>5.9519999999999997E-2</v>
      </c>
      <c r="J32" s="77">
        <f t="shared" si="5"/>
        <v>2.3999999999999998E-3</v>
      </c>
      <c r="K32" s="77">
        <f t="shared" si="5"/>
        <v>5.0880000000000005E-3</v>
      </c>
      <c r="L32" s="77">
        <f t="shared" si="5"/>
        <v>0.52895999999999999</v>
      </c>
      <c r="M32" s="77">
        <f t="shared" si="5"/>
        <v>4.1279999999999997E-2</v>
      </c>
      <c r="N32" s="77">
        <f t="shared" si="5"/>
        <v>998.4</v>
      </c>
      <c r="O32" s="77">
        <f t="shared" si="5"/>
        <v>75.263999999999996</v>
      </c>
      <c r="P32" s="77">
        <f t="shared" si="5"/>
        <v>0</v>
      </c>
      <c r="Q32" s="77">
        <f t="shared" ref="Q32:Q50" si="10">(IF(Q$27="%w/w SAR",((Q$28*10)*$B32),IF(Q$27="%w/w DM",(((Q$28*10)*($B$28/100))*$B32),IF(Q$27="kg/t SAR",(Q$28*$B32),IF(Q$27="kg/t DM",((Q$28*($B$28/100))*$B32),IF(Q$27="mg/kg SAR",((Q$28*0.001)*$B32),IF(Q$27="mg/kg DM",(((Q$28*0.001)*($B$28/100))*$B32),0)))))))*2.5</f>
        <v>91.44</v>
      </c>
      <c r="R32" s="77">
        <f t="shared" ref="R32:U50" si="11">IF(R$27="%w/w SAR",((R$28*10)*$B32),IF(R$27="%w/w DM",(((R$28*10)*($B$28/100))*$B32),IF(R$27="kg/t SAR",(R$28*$B32),IF(R$27="kg/t DM",((R$28*($B$28/100))*$B32),IF(R$27="mg/kg SAR",((R$28*0.001)*$B32),IF(R$27="mg/kg DM",(((R$28*0.001)*($B$28/100))*$B32),0))))))</f>
        <v>0</v>
      </c>
      <c r="S32" s="77">
        <f t="shared" si="11"/>
        <v>0.39072000000000007</v>
      </c>
      <c r="T32" s="77">
        <f t="shared" si="11"/>
        <v>0</v>
      </c>
      <c r="U32" s="77">
        <f t="shared" si="11"/>
        <v>0</v>
      </c>
      <c r="AB32" s="59"/>
      <c r="AC32" s="59"/>
      <c r="AD32" s="59"/>
      <c r="AE32" s="59"/>
      <c r="AF32" s="59"/>
      <c r="AG32" s="59"/>
      <c r="AH32" s="59"/>
      <c r="AI32" s="59"/>
    </row>
    <row r="33" spans="1:35" s="72" customFormat="1" ht="13" x14ac:dyDescent="0.35">
      <c r="A33" s="13" t="str">
        <f>E8</f>
        <v>Lodge</v>
      </c>
      <c r="B33" s="15">
        <v>250</v>
      </c>
      <c r="C33" s="77">
        <f t="shared" si="6"/>
        <v>61.055999999999997</v>
      </c>
      <c r="D33" s="77">
        <f t="shared" si="7"/>
        <v>22.213535999999998</v>
      </c>
      <c r="E33" s="77">
        <f t="shared" si="8"/>
        <v>5.1477599999999981</v>
      </c>
      <c r="F33" s="77">
        <f t="shared" si="9"/>
        <v>17.190144</v>
      </c>
      <c r="G33" s="77">
        <f t="shared" si="5"/>
        <v>0.20255999999999999</v>
      </c>
      <c r="H33" s="77">
        <f t="shared" si="5"/>
        <v>0.50112000000000001</v>
      </c>
      <c r="I33" s="77">
        <f t="shared" si="5"/>
        <v>5.9519999999999997E-2</v>
      </c>
      <c r="J33" s="77">
        <f t="shared" si="5"/>
        <v>2.3999999999999998E-3</v>
      </c>
      <c r="K33" s="77">
        <f t="shared" si="5"/>
        <v>5.0880000000000005E-3</v>
      </c>
      <c r="L33" s="77">
        <f t="shared" si="5"/>
        <v>0.52895999999999999</v>
      </c>
      <c r="M33" s="77">
        <f t="shared" si="5"/>
        <v>4.1279999999999997E-2</v>
      </c>
      <c r="N33" s="77">
        <f t="shared" si="5"/>
        <v>998.4</v>
      </c>
      <c r="O33" s="77">
        <f t="shared" si="5"/>
        <v>75.263999999999996</v>
      </c>
      <c r="P33" s="77">
        <f t="shared" si="5"/>
        <v>0</v>
      </c>
      <c r="Q33" s="77">
        <f t="shared" si="10"/>
        <v>91.44</v>
      </c>
      <c r="R33" s="77">
        <f t="shared" si="11"/>
        <v>0</v>
      </c>
      <c r="S33" s="77">
        <f t="shared" si="11"/>
        <v>0.39072000000000007</v>
      </c>
      <c r="T33" s="77">
        <f t="shared" si="11"/>
        <v>0</v>
      </c>
      <c r="U33" s="77">
        <f t="shared" si="11"/>
        <v>0</v>
      </c>
      <c r="AB33" s="59"/>
      <c r="AC33" s="59"/>
      <c r="AD33" s="59"/>
      <c r="AE33" s="59"/>
      <c r="AF33" s="59"/>
      <c r="AG33" s="59"/>
      <c r="AH33" s="59"/>
      <c r="AI33" s="59"/>
    </row>
    <row r="34" spans="1:35" s="72" customFormat="1" ht="13" x14ac:dyDescent="0.35">
      <c r="A34" s="13" t="str">
        <f>F8</f>
        <v>PC</v>
      </c>
      <c r="B34" s="15">
        <v>250</v>
      </c>
      <c r="C34" s="77">
        <f t="shared" si="6"/>
        <v>61.055999999999997</v>
      </c>
      <c r="D34" s="77">
        <f t="shared" si="7"/>
        <v>22.213535999999998</v>
      </c>
      <c r="E34" s="77">
        <f t="shared" si="8"/>
        <v>5.1477599999999981</v>
      </c>
      <c r="F34" s="77">
        <f t="shared" si="9"/>
        <v>17.190144</v>
      </c>
      <c r="G34" s="77">
        <f t="shared" si="5"/>
        <v>0.20255999999999999</v>
      </c>
      <c r="H34" s="77">
        <f t="shared" si="5"/>
        <v>0.50112000000000001</v>
      </c>
      <c r="I34" s="77">
        <f t="shared" si="5"/>
        <v>5.9519999999999997E-2</v>
      </c>
      <c r="J34" s="77">
        <f t="shared" si="5"/>
        <v>2.3999999999999998E-3</v>
      </c>
      <c r="K34" s="77">
        <f t="shared" si="5"/>
        <v>5.0880000000000005E-3</v>
      </c>
      <c r="L34" s="77">
        <f t="shared" si="5"/>
        <v>0.52895999999999999</v>
      </c>
      <c r="M34" s="77">
        <f t="shared" si="5"/>
        <v>4.1279999999999997E-2</v>
      </c>
      <c r="N34" s="77">
        <f t="shared" si="5"/>
        <v>998.4</v>
      </c>
      <c r="O34" s="77">
        <f t="shared" si="5"/>
        <v>75.263999999999996</v>
      </c>
      <c r="P34" s="77">
        <f t="shared" si="5"/>
        <v>0</v>
      </c>
      <c r="Q34" s="77">
        <f t="shared" si="10"/>
        <v>91.44</v>
      </c>
      <c r="R34" s="77">
        <f t="shared" si="11"/>
        <v>0</v>
      </c>
      <c r="S34" s="77">
        <f t="shared" si="11"/>
        <v>0.39072000000000007</v>
      </c>
      <c r="T34" s="77">
        <f t="shared" si="11"/>
        <v>0</v>
      </c>
      <c r="U34" s="77">
        <f t="shared" si="11"/>
        <v>0</v>
      </c>
      <c r="AB34" s="59"/>
      <c r="AC34" s="59"/>
      <c r="AD34" s="59"/>
      <c r="AE34" s="59"/>
      <c r="AF34" s="59"/>
      <c r="AG34" s="59"/>
      <c r="AH34" s="59"/>
      <c r="AI34" s="59"/>
    </row>
    <row r="35" spans="1:35" s="72" customFormat="1" ht="13" x14ac:dyDescent="0.35">
      <c r="A35" s="13" t="str">
        <f>G8</f>
        <v>17A</v>
      </c>
      <c r="B35" s="15">
        <v>250</v>
      </c>
      <c r="C35" s="77">
        <f t="shared" si="6"/>
        <v>61.055999999999997</v>
      </c>
      <c r="D35" s="77">
        <f t="shared" si="7"/>
        <v>22.213535999999998</v>
      </c>
      <c r="E35" s="77">
        <f t="shared" si="8"/>
        <v>5.1477599999999981</v>
      </c>
      <c r="F35" s="77">
        <f t="shared" si="9"/>
        <v>17.190144</v>
      </c>
      <c r="G35" s="77">
        <f t="shared" si="5"/>
        <v>0.20255999999999999</v>
      </c>
      <c r="H35" s="77">
        <f t="shared" si="5"/>
        <v>0.50112000000000001</v>
      </c>
      <c r="I35" s="77">
        <f t="shared" si="5"/>
        <v>5.9519999999999997E-2</v>
      </c>
      <c r="J35" s="77">
        <f t="shared" si="5"/>
        <v>2.3999999999999998E-3</v>
      </c>
      <c r="K35" s="77">
        <f t="shared" si="5"/>
        <v>5.0880000000000005E-3</v>
      </c>
      <c r="L35" s="77">
        <f t="shared" si="5"/>
        <v>0.52895999999999999</v>
      </c>
      <c r="M35" s="77">
        <f t="shared" si="5"/>
        <v>4.1279999999999997E-2</v>
      </c>
      <c r="N35" s="77">
        <f t="shared" si="5"/>
        <v>998.4</v>
      </c>
      <c r="O35" s="77">
        <f t="shared" si="5"/>
        <v>75.263999999999996</v>
      </c>
      <c r="P35" s="77">
        <f t="shared" si="5"/>
        <v>0</v>
      </c>
      <c r="Q35" s="77">
        <f t="shared" si="10"/>
        <v>91.44</v>
      </c>
      <c r="R35" s="77">
        <f t="shared" si="11"/>
        <v>0</v>
      </c>
      <c r="S35" s="77">
        <f t="shared" si="11"/>
        <v>0.39072000000000007</v>
      </c>
      <c r="T35" s="77">
        <f t="shared" si="11"/>
        <v>0</v>
      </c>
      <c r="U35" s="77">
        <f t="shared" si="11"/>
        <v>0</v>
      </c>
      <c r="AB35" s="59"/>
      <c r="AC35" s="59"/>
      <c r="AD35" s="59"/>
      <c r="AE35" s="59"/>
      <c r="AF35" s="59"/>
      <c r="AG35" s="59"/>
      <c r="AH35" s="59"/>
      <c r="AI35" s="59"/>
    </row>
    <row r="36" spans="1:35" s="72" customFormat="1" ht="13" x14ac:dyDescent="0.35">
      <c r="A36" s="13" t="str">
        <f>H8</f>
        <v>16A</v>
      </c>
      <c r="B36" s="15">
        <v>250</v>
      </c>
      <c r="C36" s="77">
        <f t="shared" si="6"/>
        <v>61.055999999999997</v>
      </c>
      <c r="D36" s="77">
        <f t="shared" si="7"/>
        <v>22.213535999999998</v>
      </c>
      <c r="E36" s="77">
        <f t="shared" si="8"/>
        <v>5.1477599999999981</v>
      </c>
      <c r="F36" s="77">
        <f t="shared" si="9"/>
        <v>17.190144</v>
      </c>
      <c r="G36" s="77">
        <f t="shared" si="5"/>
        <v>0.20255999999999999</v>
      </c>
      <c r="H36" s="77">
        <f t="shared" si="5"/>
        <v>0.50112000000000001</v>
      </c>
      <c r="I36" s="77">
        <f t="shared" si="5"/>
        <v>5.9519999999999997E-2</v>
      </c>
      <c r="J36" s="77">
        <f t="shared" si="5"/>
        <v>2.3999999999999998E-3</v>
      </c>
      <c r="K36" s="77">
        <f t="shared" si="5"/>
        <v>5.0880000000000005E-3</v>
      </c>
      <c r="L36" s="77">
        <f t="shared" si="5"/>
        <v>0.52895999999999999</v>
      </c>
      <c r="M36" s="77">
        <f t="shared" si="5"/>
        <v>4.1279999999999997E-2</v>
      </c>
      <c r="N36" s="77">
        <f t="shared" si="5"/>
        <v>998.4</v>
      </c>
      <c r="O36" s="77">
        <f t="shared" si="5"/>
        <v>75.263999999999996</v>
      </c>
      <c r="P36" s="77">
        <f t="shared" si="5"/>
        <v>0</v>
      </c>
      <c r="Q36" s="77">
        <f t="shared" si="10"/>
        <v>91.44</v>
      </c>
      <c r="R36" s="77">
        <f t="shared" si="11"/>
        <v>0</v>
      </c>
      <c r="S36" s="77">
        <f t="shared" si="11"/>
        <v>0.39072000000000007</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61.055999999999997</v>
      </c>
      <c r="D37" s="77">
        <f t="shared" si="7"/>
        <v>22.213535999999998</v>
      </c>
      <c r="E37" s="77">
        <f t="shared" si="8"/>
        <v>5.1477599999999981</v>
      </c>
      <c r="F37" s="77">
        <f t="shared" si="9"/>
        <v>17.190144</v>
      </c>
      <c r="G37" s="77">
        <f t="shared" si="5"/>
        <v>0.20255999999999999</v>
      </c>
      <c r="H37" s="77">
        <f t="shared" si="5"/>
        <v>0.50112000000000001</v>
      </c>
      <c r="I37" s="77">
        <f t="shared" si="5"/>
        <v>5.9519999999999997E-2</v>
      </c>
      <c r="J37" s="77">
        <f t="shared" si="5"/>
        <v>2.3999999999999998E-3</v>
      </c>
      <c r="K37" s="77">
        <f t="shared" si="5"/>
        <v>5.0880000000000005E-3</v>
      </c>
      <c r="L37" s="77">
        <f t="shared" si="5"/>
        <v>0.52895999999999999</v>
      </c>
      <c r="M37" s="77">
        <f t="shared" si="5"/>
        <v>4.1279999999999997E-2</v>
      </c>
      <c r="N37" s="77">
        <f t="shared" si="5"/>
        <v>998.4</v>
      </c>
      <c r="O37" s="77">
        <f t="shared" si="5"/>
        <v>75.263999999999996</v>
      </c>
      <c r="P37" s="77">
        <f t="shared" si="5"/>
        <v>0</v>
      </c>
      <c r="Q37" s="77">
        <f t="shared" si="10"/>
        <v>91.44</v>
      </c>
      <c r="R37" s="77">
        <f t="shared" si="11"/>
        <v>0</v>
      </c>
      <c r="S37" s="77">
        <f t="shared" si="11"/>
        <v>0.39072000000000007</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61.055999999999997</v>
      </c>
      <c r="D38" s="77">
        <f t="shared" si="7"/>
        <v>22.213535999999998</v>
      </c>
      <c r="E38" s="77">
        <f t="shared" si="8"/>
        <v>5.1477599999999981</v>
      </c>
      <c r="F38" s="77">
        <f t="shared" si="9"/>
        <v>17.190144</v>
      </c>
      <c r="G38" s="77">
        <f t="shared" si="5"/>
        <v>0.20255999999999999</v>
      </c>
      <c r="H38" s="77">
        <f t="shared" si="5"/>
        <v>0.50112000000000001</v>
      </c>
      <c r="I38" s="77">
        <f t="shared" si="5"/>
        <v>5.9519999999999997E-2</v>
      </c>
      <c r="J38" s="77">
        <f t="shared" si="5"/>
        <v>2.3999999999999998E-3</v>
      </c>
      <c r="K38" s="77">
        <f t="shared" si="5"/>
        <v>5.0880000000000005E-3</v>
      </c>
      <c r="L38" s="77">
        <f t="shared" si="5"/>
        <v>0.52895999999999999</v>
      </c>
      <c r="M38" s="77">
        <f t="shared" si="5"/>
        <v>4.1279999999999997E-2</v>
      </c>
      <c r="N38" s="77">
        <f t="shared" si="5"/>
        <v>998.4</v>
      </c>
      <c r="O38" s="77">
        <f t="shared" si="5"/>
        <v>75.263999999999996</v>
      </c>
      <c r="P38" s="77">
        <f t="shared" si="5"/>
        <v>0</v>
      </c>
      <c r="Q38" s="77">
        <f t="shared" si="10"/>
        <v>91.44</v>
      </c>
      <c r="R38" s="77">
        <f t="shared" si="11"/>
        <v>0</v>
      </c>
      <c r="S38" s="77">
        <f t="shared" si="11"/>
        <v>0.39072000000000007</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61.055999999999997</v>
      </c>
      <c r="D39" s="77">
        <f t="shared" si="7"/>
        <v>22.213535999999998</v>
      </c>
      <c r="E39" s="77">
        <f t="shared" si="8"/>
        <v>5.1477599999999981</v>
      </c>
      <c r="F39" s="77">
        <f t="shared" si="9"/>
        <v>17.190144</v>
      </c>
      <c r="G39" s="77">
        <f t="shared" si="5"/>
        <v>0.20255999999999999</v>
      </c>
      <c r="H39" s="77">
        <f t="shared" si="5"/>
        <v>0.50112000000000001</v>
      </c>
      <c r="I39" s="77">
        <f t="shared" si="5"/>
        <v>5.9519999999999997E-2</v>
      </c>
      <c r="J39" s="77">
        <f t="shared" si="5"/>
        <v>2.3999999999999998E-3</v>
      </c>
      <c r="K39" s="77">
        <f t="shared" si="5"/>
        <v>5.0880000000000005E-3</v>
      </c>
      <c r="L39" s="77">
        <f t="shared" si="5"/>
        <v>0.52895999999999999</v>
      </c>
      <c r="M39" s="77">
        <f t="shared" si="5"/>
        <v>4.1279999999999997E-2</v>
      </c>
      <c r="N39" s="77">
        <f t="shared" si="5"/>
        <v>998.4</v>
      </c>
      <c r="O39" s="77">
        <f t="shared" si="5"/>
        <v>75.263999999999996</v>
      </c>
      <c r="P39" s="77">
        <f t="shared" si="5"/>
        <v>0</v>
      </c>
      <c r="Q39" s="77">
        <f t="shared" si="10"/>
        <v>91.44</v>
      </c>
      <c r="R39" s="77">
        <f t="shared" si="11"/>
        <v>0</v>
      </c>
      <c r="S39" s="77">
        <f t="shared" si="11"/>
        <v>0.39072000000000007</v>
      </c>
      <c r="T39" s="77">
        <f t="shared" si="11"/>
        <v>0</v>
      </c>
      <c r="U39" s="77">
        <f t="shared" si="11"/>
        <v>0</v>
      </c>
      <c r="AB39" s="59"/>
      <c r="AC39" s="59"/>
      <c r="AD39" s="59"/>
      <c r="AE39" s="59"/>
      <c r="AF39" s="59"/>
      <c r="AG39" s="59"/>
      <c r="AH39" s="59"/>
      <c r="AI39" s="59"/>
    </row>
    <row r="40" spans="1:35" s="72" customFormat="1" ht="13" x14ac:dyDescent="0.35">
      <c r="A40" s="13" t="str">
        <f>L8</f>
        <v>D</v>
      </c>
      <c r="B40" s="15">
        <v>250</v>
      </c>
      <c r="C40" s="77">
        <f t="shared" si="6"/>
        <v>61.055999999999997</v>
      </c>
      <c r="D40" s="77">
        <f t="shared" si="7"/>
        <v>22.213535999999998</v>
      </c>
      <c r="E40" s="77">
        <f t="shared" si="8"/>
        <v>5.1477599999999981</v>
      </c>
      <c r="F40" s="77">
        <f t="shared" si="9"/>
        <v>17.190144</v>
      </c>
      <c r="G40" s="77">
        <f t="shared" si="5"/>
        <v>0.20255999999999999</v>
      </c>
      <c r="H40" s="77">
        <f t="shared" si="5"/>
        <v>0.50112000000000001</v>
      </c>
      <c r="I40" s="77">
        <f t="shared" si="5"/>
        <v>5.9519999999999997E-2</v>
      </c>
      <c r="J40" s="77">
        <f t="shared" si="5"/>
        <v>2.3999999999999998E-3</v>
      </c>
      <c r="K40" s="77">
        <f t="shared" si="5"/>
        <v>5.0880000000000005E-3</v>
      </c>
      <c r="L40" s="77">
        <f t="shared" si="5"/>
        <v>0.52895999999999999</v>
      </c>
      <c r="M40" s="77">
        <f t="shared" si="5"/>
        <v>4.1279999999999997E-2</v>
      </c>
      <c r="N40" s="77">
        <f t="shared" si="5"/>
        <v>998.4</v>
      </c>
      <c r="O40" s="77">
        <f t="shared" si="5"/>
        <v>75.263999999999996</v>
      </c>
      <c r="P40" s="77">
        <f t="shared" si="5"/>
        <v>0</v>
      </c>
      <c r="Q40" s="77">
        <f t="shared" si="10"/>
        <v>91.44</v>
      </c>
      <c r="R40" s="77">
        <f t="shared" si="11"/>
        <v>0</v>
      </c>
      <c r="S40" s="77">
        <f t="shared" si="11"/>
        <v>0.39072000000000007</v>
      </c>
      <c r="T40" s="77">
        <f t="shared" si="11"/>
        <v>0</v>
      </c>
      <c r="U40" s="77">
        <f t="shared" si="11"/>
        <v>0</v>
      </c>
      <c r="AB40" s="59"/>
      <c r="AC40" s="59"/>
      <c r="AD40" s="59"/>
      <c r="AE40" s="59"/>
      <c r="AF40" s="59"/>
      <c r="AG40" s="59"/>
      <c r="AH40" s="59"/>
      <c r="AI40" s="59"/>
    </row>
    <row r="41" spans="1:35" s="72" customFormat="1" ht="13" x14ac:dyDescent="0.35">
      <c r="A41" s="13" t="str">
        <f>M8</f>
        <v>E</v>
      </c>
      <c r="B41" s="15">
        <v>250</v>
      </c>
      <c r="C41" s="77">
        <f t="shared" si="6"/>
        <v>61.055999999999997</v>
      </c>
      <c r="D41" s="77">
        <f t="shared" si="7"/>
        <v>22.213535999999998</v>
      </c>
      <c r="E41" s="77">
        <f t="shared" si="8"/>
        <v>5.1477599999999981</v>
      </c>
      <c r="F41" s="77">
        <f t="shared" si="9"/>
        <v>17.190144</v>
      </c>
      <c r="G41" s="77">
        <f t="shared" si="5"/>
        <v>0.20255999999999999</v>
      </c>
      <c r="H41" s="77">
        <f t="shared" si="5"/>
        <v>0.50112000000000001</v>
      </c>
      <c r="I41" s="77">
        <f t="shared" si="5"/>
        <v>5.9519999999999997E-2</v>
      </c>
      <c r="J41" s="77">
        <f t="shared" si="5"/>
        <v>2.3999999999999998E-3</v>
      </c>
      <c r="K41" s="77">
        <f t="shared" si="5"/>
        <v>5.0880000000000005E-3</v>
      </c>
      <c r="L41" s="77">
        <f t="shared" si="5"/>
        <v>0.52895999999999999</v>
      </c>
      <c r="M41" s="77">
        <f t="shared" si="5"/>
        <v>4.1279999999999997E-2</v>
      </c>
      <c r="N41" s="77">
        <f t="shared" si="5"/>
        <v>998.4</v>
      </c>
      <c r="O41" s="77">
        <f t="shared" si="5"/>
        <v>75.263999999999996</v>
      </c>
      <c r="P41" s="77">
        <f t="shared" si="5"/>
        <v>0</v>
      </c>
      <c r="Q41" s="77">
        <f t="shared" si="10"/>
        <v>91.44</v>
      </c>
      <c r="R41" s="77">
        <f t="shared" si="11"/>
        <v>0</v>
      </c>
      <c r="S41" s="77">
        <f t="shared" si="11"/>
        <v>0.39072000000000007</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abSelected="1" topLeftCell="A7" zoomScale="90" zoomScaleNormal="90" workbookViewId="0">
      <selection activeCell="C39" sqref="C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'Bryngwyn wtw'!C1:D1</f>
        <v>PAN-017261</v>
      </c>
      <c r="D1" s="141"/>
      <c r="E1" s="93" t="s">
        <v>45</v>
      </c>
      <c r="F1" s="39">
        <f>'Bryngwyn wtw'!F1</f>
        <v>48.6</v>
      </c>
      <c r="G1" s="120" t="s">
        <v>43</v>
      </c>
      <c r="H1" s="121"/>
      <c r="I1" s="118">
        <v>6.48</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v>52</v>
      </c>
      <c r="J2" s="119" t="s">
        <v>158</v>
      </c>
      <c r="K2" s="119"/>
      <c r="L2" s="97">
        <v>0.02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12.5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184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6.5866249999999997</v>
      </c>
      <c r="D18" s="16">
        <f>$D32</f>
        <v>6.5866249999999997</v>
      </c>
      <c r="E18" s="16">
        <f>$D33</f>
        <v>6.5866249999999997</v>
      </c>
      <c r="F18" s="16">
        <f>$D34</f>
        <v>6.5866249999999997</v>
      </c>
      <c r="G18" s="16">
        <f>$D35</f>
        <v>6.5866249999999997</v>
      </c>
      <c r="H18" s="16">
        <f>$D36</f>
        <v>6.5866249999999997</v>
      </c>
      <c r="I18" s="16">
        <f>$D37</f>
        <v>6.5866249999999997</v>
      </c>
      <c r="J18" s="16">
        <f>$D38</f>
        <v>6.5866249999999997</v>
      </c>
      <c r="K18" s="16">
        <f>$D39</f>
        <v>6.5866249999999997</v>
      </c>
      <c r="L18" s="16">
        <f>$D40</f>
        <v>6.5866249999999997</v>
      </c>
      <c r="M18" s="16">
        <f>$D41</f>
        <v>6.5866249999999997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-58.013374999999996</v>
      </c>
      <c r="D19" s="16">
        <f t="shared" ref="D19:V19" si="1">D18-D17</f>
        <v>-58.013374999999996</v>
      </c>
      <c r="E19" s="16">
        <f t="shared" si="1"/>
        <v>-58.013374999999996</v>
      </c>
      <c r="F19" s="16">
        <f t="shared" si="1"/>
        <v>-58.013374999999996</v>
      </c>
      <c r="G19" s="16">
        <f t="shared" si="1"/>
        <v>-58.013374999999996</v>
      </c>
      <c r="H19" s="16">
        <f t="shared" si="1"/>
        <v>-58.013374999999996</v>
      </c>
      <c r="I19" s="16">
        <f t="shared" si="1"/>
        <v>-58.013374999999996</v>
      </c>
      <c r="J19" s="16">
        <f t="shared" si="1"/>
        <v>-58.013374999999996</v>
      </c>
      <c r="K19" s="16">
        <f t="shared" si="1"/>
        <v>-58.013374999999996</v>
      </c>
      <c r="L19" s="16">
        <f t="shared" si="1"/>
        <v>-58.013374999999996</v>
      </c>
      <c r="M19" s="16">
        <f t="shared" si="1"/>
        <v>-58.013374999999996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7.4408750000000001</v>
      </c>
      <c r="D22" s="16">
        <f>$E32</f>
        <v>7.4408750000000001</v>
      </c>
      <c r="E22" s="16">
        <f>$E33</f>
        <v>7.4408750000000001</v>
      </c>
      <c r="F22" s="16">
        <f>$E34</f>
        <v>7.4408750000000001</v>
      </c>
      <c r="G22" s="16">
        <f>$E35</f>
        <v>7.4408750000000001</v>
      </c>
      <c r="H22" s="16">
        <f>$E36</f>
        <v>7.4408750000000001</v>
      </c>
      <c r="I22" s="16">
        <f>$E37</f>
        <v>7.4408750000000001</v>
      </c>
      <c r="J22" s="16">
        <f>$E38</f>
        <v>7.4408750000000001</v>
      </c>
      <c r="K22" s="16">
        <f>$E39</f>
        <v>7.4408750000000001</v>
      </c>
      <c r="L22" s="16">
        <f>$E40</f>
        <v>7.4408750000000001</v>
      </c>
      <c r="M22" s="16">
        <f>$E41</f>
        <v>7.4408750000000001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-220.55912499999999</v>
      </c>
      <c r="D23" s="16">
        <f t="shared" ref="D23:V23" si="3">D22-D21</f>
        <v>-220.55912499999999</v>
      </c>
      <c r="E23" s="16">
        <f t="shared" si="3"/>
        <v>-220.55912499999999</v>
      </c>
      <c r="F23" s="16">
        <f t="shared" si="3"/>
        <v>-220.55912499999999</v>
      </c>
      <c r="G23" s="16">
        <f t="shared" si="3"/>
        <v>-220.55912499999999</v>
      </c>
      <c r="H23" s="16">
        <f t="shared" si="3"/>
        <v>-220.55912499999999</v>
      </c>
      <c r="I23" s="16">
        <f t="shared" si="3"/>
        <v>-220.55912499999999</v>
      </c>
      <c r="J23" s="16">
        <f t="shared" si="3"/>
        <v>-220.55912499999999</v>
      </c>
      <c r="K23" s="16">
        <f t="shared" si="3"/>
        <v>-220.55912499999999</v>
      </c>
      <c r="L23" s="16">
        <f t="shared" si="3"/>
        <v>-220.55912499999999</v>
      </c>
      <c r="M23" s="16">
        <f t="shared" si="3"/>
        <v>-220.55912499999999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1.07</v>
      </c>
      <c r="C28" s="15">
        <v>0.02</v>
      </c>
      <c r="D28" s="15">
        <v>11.5</v>
      </c>
      <c r="E28" s="15">
        <v>24.7</v>
      </c>
      <c r="F28" s="15">
        <v>10.199999999999999</v>
      </c>
      <c r="G28" s="15">
        <v>0.42</v>
      </c>
      <c r="H28" s="15">
        <v>1.1000000000000001</v>
      </c>
      <c r="I28" s="15">
        <v>0.5</v>
      </c>
      <c r="J28" s="15">
        <v>0.01</v>
      </c>
      <c r="K28" s="23">
        <v>0.05</v>
      </c>
      <c r="L28" s="15">
        <v>0.22</v>
      </c>
      <c r="M28" s="15">
        <v>0.31</v>
      </c>
      <c r="N28" s="15">
        <v>1852</v>
      </c>
      <c r="O28" s="15">
        <v>84.5</v>
      </c>
      <c r="P28" s="15">
        <v>10</v>
      </c>
      <c r="Q28" s="15">
        <v>92</v>
      </c>
      <c r="R28" s="15">
        <v>0.05</v>
      </c>
      <c r="S28" s="15">
        <v>0.68</v>
      </c>
      <c r="T28" s="15">
        <v>0.05</v>
      </c>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6.5866249999999997</v>
      </c>
      <c r="E31" s="77">
        <f>(IF(E$27="%w/w SAR",((E$28*10)*$B31),IF(E$27="%w/w DM",(((E$28*10)*($B$28/100))*$B31),IF(E$27="kg/t SAR",(E$28*$B31),IF(E$27="kg/t DM",((E$28*($B$28/100))*$B31),IF(E$27="mg/kg SAR",((E$28*0.001)*$B31),IF(E$27="mg/kg DM",(((E$28*0.001)*($B$28/100))*$B31),"0")))))))*1.205</f>
        <v>7.4408750000000001</v>
      </c>
      <c r="F31" s="77">
        <f>(IF(F$27="%w/w SAR",((F$28*10)*$B31),IF(F$27="%w/w DM",(((F$28*10)*($B$28/100))*$B31),IF(F$27="kg/t SAR",(F$28*$B31),IF(F$27="kg/t DM",((F$28*($B$28/100))*$B31),IF(F$27="mg/kg SAR",((F$28*0.001)*$B31),IF(F$27="mg/kg DM",(((F$28*0.001)*($B$28/100))*$B31),"0")))))))*1.658</f>
        <v>4.2278999999999991</v>
      </c>
      <c r="G31" s="77">
        <f t="shared" ref="G31:P46" si="5">IF(G$27="%w/w SAR",((G$28*10)*$B31),IF(G$27="%w/w DM",(((G$28*10)*($B$28/100))*$B31),IF(G$27="kg/t SAR",(G$28*$B31),IF(G$27="kg/t DM",((G$28*($B$28/100))*$B31),IF(G$27="mg/kg SAR",((G$28*0.001)*$B31),IF(G$27="mg/kg DM",(((G$28*0.001)*($B$28/100))*$B31),0))))))</f>
        <v>0.10500000000000001</v>
      </c>
      <c r="H31" s="77">
        <f t="shared" si="5"/>
        <v>0.27500000000000002</v>
      </c>
      <c r="I31" s="77">
        <f t="shared" si="5"/>
        <v>0.125</v>
      </c>
      <c r="J31" s="77">
        <f t="shared" si="5"/>
        <v>2.5000000000000001E-3</v>
      </c>
      <c r="K31" s="77">
        <f t="shared" si="5"/>
        <v>1.2500000000000001E-2</v>
      </c>
      <c r="L31" s="77">
        <f t="shared" si="5"/>
        <v>5.5E-2</v>
      </c>
      <c r="M31" s="77">
        <f t="shared" si="5"/>
        <v>7.7499999999999999E-2</v>
      </c>
      <c r="N31" s="77">
        <f t="shared" si="5"/>
        <v>463</v>
      </c>
      <c r="O31" s="77">
        <f t="shared" si="5"/>
        <v>21.125</v>
      </c>
      <c r="P31" s="77">
        <f t="shared" si="5"/>
        <v>2.5</v>
      </c>
      <c r="Q31" s="77">
        <f>(IF(Q$27="%w/w SAR",((Q$28*10)*$B31),IF(Q$27="%w/w DM",(((Q$28*10)*($B$28/100))*$B31),IF(Q$27="kg/t SAR",(Q$28*$B31),IF(Q$27="kg/t DM",((Q$28*($B$28/100))*$B31),IF(Q$27="mg/kg SAR",((Q$28*0.001)*$B31),IF(Q$27="mg/kg DM",(((Q$28*0.001)*($B$28/100))*$B31),0)))))))*2.5</f>
        <v>57.5</v>
      </c>
      <c r="R31" s="77">
        <f>IF(R$27="%w/w SAR",((R$28*10)*$B31),IF(R$27="%w/w DM",(((R$28*10)*($B$28/100))*$B31),IF(R$27="kg/t SAR",(R$28*$B31),IF(R$27="kg/t DM",((R$28*($B$28/100))*$B31),IF(R$27="mg/kg SAR",((R$28*0.001)*$B31),IF(R$27="mg/kg DM",(((R$28*0.001)*($B$28/100))*$B31),0))))))</f>
        <v>1.2500000000000001E-2</v>
      </c>
      <c r="S31" s="77">
        <f>IF(S$27="%w/w SAR",((S$28*10)*$B31),IF(S$27="%w/w DM",(((S$28*10)*($B$28/100))*$B31),IF(S$27="kg/t SAR",(S$28*$B31),IF(S$27="kg/t DM",((S$28*($B$28/100))*$B31),IF(S$27="mg/kg SAR",((S$28*0.001)*$B31),IF(S$27="mg/kg DM",(((S$28*0.001)*($B$28/100))*$B31),0))))))</f>
        <v>0.17</v>
      </c>
      <c r="T31" s="77">
        <f>IF(T$27="%w/w SAR",((T$28*10)*$B31),IF(T$27="%w/w DM",(((T$28*10)*($B$28/100))*$B31),IF(T$27="kg/t SAR",(T$28*$B31),IF(T$27="kg/t DM",((T$28*($B$28/100))*$B31),IF(T$27="mg/kg SAR",((T$28*0.001)*$B31),IF(T$27="mg/kg DM",(((T$28*0.001)*($B$28/100))*$B31),0))))))</f>
        <v>1.2500000000000001E-2</v>
      </c>
      <c r="U31" s="77">
        <f>IF(U$27="%w/w SAR",((U$28*10)*$B31),IF(U$27="%w/w DM",(((U$28*10)*($B$28/100))*$B31),IF(U$27="kg/t SAR",(U$28*$B31),IF(U$27="kg/t DM",((U$28*($B$28/100))*$B31),IF(U$27="mg/kg SAR",((U$28*0.001)*$B31),IF(U$27="mg/kg DM",(((U$28*0.001)*($B$28/100))*$B31),0))))))</f>
        <v>2.5</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6.5866249999999997</v>
      </c>
      <c r="E32" s="77">
        <f t="shared" ref="E32:E50" si="8">(IF(E$27="%w/w SAR",((E$28*10)*$B32),IF(E$27="%w/w DM",(((E$28*10)*($B$28/100))*$B32),IF(E$27="kg/t SAR",(E$28*$B32),IF(E$27="kg/t DM",((E$28*($B$28/100))*$B32),IF(E$27="mg/kg SAR",((E$28*0.001)*$B32),IF(E$27="mg/kg DM",(((E$28*0.001)*($B$28/100))*$B32),"0")))))))*1.205</f>
        <v>7.4408750000000001</v>
      </c>
      <c r="F32" s="77">
        <f t="shared" ref="F32:F50" si="9">(IF(F$27="%w/w SAR",((F$28*10)*$B32),IF(F$27="%w/w DM",(((F$28*10)*($B$28/100))*$B32),IF(F$27="kg/t SAR",(F$28*$B32),IF(F$27="kg/t DM",((F$28*($B$28/100))*$B32),IF(F$27="mg/kg SAR",((F$28*0.001)*$B32),IF(F$27="mg/kg DM",(((F$28*0.001)*($B$28/100))*$B32),"0")))))))*1.658</f>
        <v>4.2278999999999991</v>
      </c>
      <c r="G32" s="77">
        <f t="shared" si="5"/>
        <v>0.10500000000000001</v>
      </c>
      <c r="H32" s="77">
        <f t="shared" si="5"/>
        <v>0.27500000000000002</v>
      </c>
      <c r="I32" s="77">
        <f t="shared" si="5"/>
        <v>0.125</v>
      </c>
      <c r="J32" s="77">
        <f t="shared" si="5"/>
        <v>2.5000000000000001E-3</v>
      </c>
      <c r="K32" s="77">
        <f t="shared" si="5"/>
        <v>1.2500000000000001E-2</v>
      </c>
      <c r="L32" s="77">
        <f t="shared" si="5"/>
        <v>5.5E-2</v>
      </c>
      <c r="M32" s="77">
        <f t="shared" si="5"/>
        <v>7.7499999999999999E-2</v>
      </c>
      <c r="N32" s="77">
        <f t="shared" si="5"/>
        <v>463</v>
      </c>
      <c r="O32" s="77">
        <f t="shared" si="5"/>
        <v>21.125</v>
      </c>
      <c r="P32" s="77">
        <f t="shared" si="5"/>
        <v>2.5</v>
      </c>
      <c r="Q32" s="77">
        <f t="shared" ref="Q32:Q50" si="10">(IF(Q$27="%w/w SAR",((Q$28*10)*$B32),IF(Q$27="%w/w DM",(((Q$28*10)*($B$28/100))*$B32),IF(Q$27="kg/t SAR",(Q$28*$B32),IF(Q$27="kg/t DM",((Q$28*($B$28/100))*$B32),IF(Q$27="mg/kg SAR",((Q$28*0.001)*$B32),IF(Q$27="mg/kg DM",(((Q$28*0.001)*($B$28/100))*$B32),0)))))))*2.5</f>
        <v>57.5</v>
      </c>
      <c r="R32" s="77">
        <f t="shared" ref="R32:U50" si="11">IF(R$27="%w/w SAR",((R$28*10)*$B32),IF(R$27="%w/w DM",(((R$28*10)*($B$28/100))*$B32),IF(R$27="kg/t SAR",(R$28*$B32),IF(R$27="kg/t DM",((R$28*($B$28/100))*$B32),IF(R$27="mg/kg SAR",((R$28*0.001)*$B32),IF(R$27="mg/kg DM",(((R$28*0.001)*($B$28/100))*$B32),0))))))</f>
        <v>1.2500000000000001E-2</v>
      </c>
      <c r="S32" s="77">
        <f t="shared" si="11"/>
        <v>0.17</v>
      </c>
      <c r="T32" s="77">
        <f t="shared" si="11"/>
        <v>1.2500000000000001E-2</v>
      </c>
      <c r="U32" s="77">
        <f t="shared" si="11"/>
        <v>2.5</v>
      </c>
      <c r="AB32" s="59"/>
      <c r="AC32" s="59"/>
      <c r="AD32" s="59"/>
      <c r="AE32" s="59"/>
      <c r="AF32" s="59"/>
      <c r="AG32" s="59"/>
      <c r="AH32" s="59"/>
      <c r="AI32" s="59"/>
    </row>
    <row r="33" spans="1:35" s="72" customFormat="1" ht="13" x14ac:dyDescent="0.35">
      <c r="A33" s="13" t="str">
        <f>E8</f>
        <v>Lodge</v>
      </c>
      <c r="B33" s="15">
        <v>250</v>
      </c>
      <c r="C33" s="77">
        <f t="shared" si="6"/>
        <v>50</v>
      </c>
      <c r="D33" s="77">
        <f t="shared" si="7"/>
        <v>6.5866249999999997</v>
      </c>
      <c r="E33" s="77">
        <f t="shared" si="8"/>
        <v>7.4408750000000001</v>
      </c>
      <c r="F33" s="77">
        <f t="shared" si="9"/>
        <v>4.2278999999999991</v>
      </c>
      <c r="G33" s="77">
        <f t="shared" si="5"/>
        <v>0.10500000000000001</v>
      </c>
      <c r="H33" s="77">
        <f t="shared" si="5"/>
        <v>0.27500000000000002</v>
      </c>
      <c r="I33" s="77">
        <f t="shared" si="5"/>
        <v>0.125</v>
      </c>
      <c r="J33" s="77">
        <f t="shared" si="5"/>
        <v>2.5000000000000001E-3</v>
      </c>
      <c r="K33" s="77">
        <f t="shared" si="5"/>
        <v>1.2500000000000001E-2</v>
      </c>
      <c r="L33" s="77">
        <f t="shared" si="5"/>
        <v>5.5E-2</v>
      </c>
      <c r="M33" s="77">
        <f t="shared" si="5"/>
        <v>7.7499999999999999E-2</v>
      </c>
      <c r="N33" s="77">
        <f t="shared" si="5"/>
        <v>463</v>
      </c>
      <c r="O33" s="77">
        <f t="shared" si="5"/>
        <v>21.125</v>
      </c>
      <c r="P33" s="77">
        <f t="shared" si="5"/>
        <v>2.5</v>
      </c>
      <c r="Q33" s="77">
        <f t="shared" si="10"/>
        <v>57.5</v>
      </c>
      <c r="R33" s="77">
        <f t="shared" si="11"/>
        <v>1.2500000000000001E-2</v>
      </c>
      <c r="S33" s="77">
        <f t="shared" si="11"/>
        <v>0.17</v>
      </c>
      <c r="T33" s="77">
        <f t="shared" si="11"/>
        <v>1.2500000000000001E-2</v>
      </c>
      <c r="U33" s="77">
        <f t="shared" si="11"/>
        <v>2.5</v>
      </c>
      <c r="AB33" s="59"/>
      <c r="AC33" s="59"/>
      <c r="AD33" s="59"/>
      <c r="AE33" s="59"/>
      <c r="AF33" s="59"/>
      <c r="AG33" s="59"/>
      <c r="AH33" s="59"/>
      <c r="AI33" s="59"/>
    </row>
    <row r="34" spans="1:35" s="72" customFormat="1" ht="13" x14ac:dyDescent="0.35">
      <c r="A34" s="13" t="str">
        <f>F8</f>
        <v>PC</v>
      </c>
      <c r="B34" s="15">
        <v>250</v>
      </c>
      <c r="C34" s="77">
        <f t="shared" si="6"/>
        <v>50</v>
      </c>
      <c r="D34" s="77">
        <f t="shared" si="7"/>
        <v>6.5866249999999997</v>
      </c>
      <c r="E34" s="77">
        <f t="shared" si="8"/>
        <v>7.4408750000000001</v>
      </c>
      <c r="F34" s="77">
        <f t="shared" si="9"/>
        <v>4.2278999999999991</v>
      </c>
      <c r="G34" s="77">
        <f t="shared" si="5"/>
        <v>0.10500000000000001</v>
      </c>
      <c r="H34" s="77">
        <f t="shared" si="5"/>
        <v>0.27500000000000002</v>
      </c>
      <c r="I34" s="77">
        <f t="shared" si="5"/>
        <v>0.125</v>
      </c>
      <c r="J34" s="77">
        <f t="shared" si="5"/>
        <v>2.5000000000000001E-3</v>
      </c>
      <c r="K34" s="77">
        <f t="shared" si="5"/>
        <v>1.2500000000000001E-2</v>
      </c>
      <c r="L34" s="77">
        <f t="shared" si="5"/>
        <v>5.5E-2</v>
      </c>
      <c r="M34" s="77">
        <f t="shared" si="5"/>
        <v>7.7499999999999999E-2</v>
      </c>
      <c r="N34" s="77">
        <f t="shared" si="5"/>
        <v>463</v>
      </c>
      <c r="O34" s="77">
        <f t="shared" si="5"/>
        <v>21.125</v>
      </c>
      <c r="P34" s="77">
        <f t="shared" si="5"/>
        <v>2.5</v>
      </c>
      <c r="Q34" s="77">
        <f t="shared" si="10"/>
        <v>57.5</v>
      </c>
      <c r="R34" s="77">
        <f t="shared" si="11"/>
        <v>1.2500000000000001E-2</v>
      </c>
      <c r="S34" s="77">
        <f t="shared" si="11"/>
        <v>0.17</v>
      </c>
      <c r="T34" s="77">
        <f t="shared" si="11"/>
        <v>1.2500000000000001E-2</v>
      </c>
      <c r="U34" s="77">
        <f t="shared" si="11"/>
        <v>2.5</v>
      </c>
      <c r="AB34" s="59"/>
      <c r="AC34" s="59"/>
      <c r="AD34" s="59"/>
      <c r="AE34" s="59"/>
      <c r="AF34" s="59"/>
      <c r="AG34" s="59"/>
      <c r="AH34" s="59"/>
      <c r="AI34" s="59"/>
    </row>
    <row r="35" spans="1:35" s="72" customFormat="1" ht="13" x14ac:dyDescent="0.35">
      <c r="A35" s="13" t="str">
        <f>G8</f>
        <v>17A</v>
      </c>
      <c r="B35" s="15">
        <v>250</v>
      </c>
      <c r="C35" s="77">
        <f t="shared" si="6"/>
        <v>50</v>
      </c>
      <c r="D35" s="77">
        <f t="shared" si="7"/>
        <v>6.5866249999999997</v>
      </c>
      <c r="E35" s="77">
        <f t="shared" si="8"/>
        <v>7.4408750000000001</v>
      </c>
      <c r="F35" s="77">
        <f t="shared" si="9"/>
        <v>4.2278999999999991</v>
      </c>
      <c r="G35" s="77">
        <f t="shared" si="5"/>
        <v>0.10500000000000001</v>
      </c>
      <c r="H35" s="77">
        <f t="shared" si="5"/>
        <v>0.27500000000000002</v>
      </c>
      <c r="I35" s="77">
        <f t="shared" si="5"/>
        <v>0.125</v>
      </c>
      <c r="J35" s="77">
        <f t="shared" si="5"/>
        <v>2.5000000000000001E-3</v>
      </c>
      <c r="K35" s="77">
        <f t="shared" si="5"/>
        <v>1.2500000000000001E-2</v>
      </c>
      <c r="L35" s="77">
        <f t="shared" si="5"/>
        <v>5.5E-2</v>
      </c>
      <c r="M35" s="77">
        <f t="shared" si="5"/>
        <v>7.7499999999999999E-2</v>
      </c>
      <c r="N35" s="77">
        <f t="shared" si="5"/>
        <v>463</v>
      </c>
      <c r="O35" s="77">
        <f t="shared" si="5"/>
        <v>21.125</v>
      </c>
      <c r="P35" s="77">
        <f t="shared" si="5"/>
        <v>2.5</v>
      </c>
      <c r="Q35" s="77">
        <f t="shared" si="10"/>
        <v>57.5</v>
      </c>
      <c r="R35" s="77">
        <f t="shared" si="11"/>
        <v>1.2500000000000001E-2</v>
      </c>
      <c r="S35" s="77">
        <f t="shared" si="11"/>
        <v>0.17</v>
      </c>
      <c r="T35" s="77">
        <f t="shared" si="11"/>
        <v>1.2500000000000001E-2</v>
      </c>
      <c r="U35" s="77">
        <f t="shared" si="11"/>
        <v>2.5</v>
      </c>
      <c r="AB35" s="59"/>
      <c r="AC35" s="59"/>
      <c r="AD35" s="59"/>
      <c r="AE35" s="59"/>
      <c r="AF35" s="59"/>
      <c r="AG35" s="59"/>
      <c r="AH35" s="59"/>
      <c r="AI35" s="59"/>
    </row>
    <row r="36" spans="1:35" s="72" customFormat="1" ht="13" x14ac:dyDescent="0.35">
      <c r="A36" s="13" t="str">
        <f>H8</f>
        <v>16A</v>
      </c>
      <c r="B36" s="15">
        <v>250</v>
      </c>
      <c r="C36" s="77">
        <f t="shared" si="6"/>
        <v>50</v>
      </c>
      <c r="D36" s="77">
        <f t="shared" si="7"/>
        <v>6.5866249999999997</v>
      </c>
      <c r="E36" s="77">
        <f t="shared" si="8"/>
        <v>7.4408750000000001</v>
      </c>
      <c r="F36" s="77">
        <f t="shared" si="9"/>
        <v>4.2278999999999991</v>
      </c>
      <c r="G36" s="77">
        <f t="shared" si="5"/>
        <v>0.10500000000000001</v>
      </c>
      <c r="H36" s="77">
        <f t="shared" si="5"/>
        <v>0.27500000000000002</v>
      </c>
      <c r="I36" s="77">
        <f t="shared" si="5"/>
        <v>0.125</v>
      </c>
      <c r="J36" s="77">
        <f t="shared" si="5"/>
        <v>2.5000000000000001E-3</v>
      </c>
      <c r="K36" s="77">
        <f t="shared" si="5"/>
        <v>1.2500000000000001E-2</v>
      </c>
      <c r="L36" s="77">
        <f t="shared" si="5"/>
        <v>5.5E-2</v>
      </c>
      <c r="M36" s="77">
        <f t="shared" si="5"/>
        <v>7.7499999999999999E-2</v>
      </c>
      <c r="N36" s="77">
        <f t="shared" si="5"/>
        <v>463</v>
      </c>
      <c r="O36" s="77">
        <f t="shared" si="5"/>
        <v>21.125</v>
      </c>
      <c r="P36" s="77">
        <f t="shared" si="5"/>
        <v>2.5</v>
      </c>
      <c r="Q36" s="77">
        <f t="shared" si="10"/>
        <v>57.5</v>
      </c>
      <c r="R36" s="77">
        <f t="shared" si="11"/>
        <v>1.2500000000000001E-2</v>
      </c>
      <c r="S36" s="77">
        <f t="shared" si="11"/>
        <v>0.17</v>
      </c>
      <c r="T36" s="77">
        <f t="shared" si="11"/>
        <v>1.2500000000000001E-2</v>
      </c>
      <c r="U36" s="77">
        <f t="shared" si="11"/>
        <v>2.5</v>
      </c>
      <c r="AB36" s="59"/>
      <c r="AC36" s="59"/>
      <c r="AD36" s="59"/>
      <c r="AE36" s="59"/>
      <c r="AF36" s="59"/>
      <c r="AG36" s="59"/>
      <c r="AH36" s="59"/>
      <c r="AI36" s="59"/>
    </row>
    <row r="37" spans="1:35" s="72" customFormat="1" ht="13" x14ac:dyDescent="0.35">
      <c r="A37" s="13" t="str">
        <f>I8</f>
        <v>A</v>
      </c>
      <c r="B37" s="15">
        <v>250</v>
      </c>
      <c r="C37" s="77">
        <f t="shared" si="6"/>
        <v>50</v>
      </c>
      <c r="D37" s="77">
        <f t="shared" si="7"/>
        <v>6.5866249999999997</v>
      </c>
      <c r="E37" s="77">
        <f t="shared" si="8"/>
        <v>7.4408750000000001</v>
      </c>
      <c r="F37" s="77">
        <f t="shared" si="9"/>
        <v>4.2278999999999991</v>
      </c>
      <c r="G37" s="77">
        <f t="shared" si="5"/>
        <v>0.10500000000000001</v>
      </c>
      <c r="H37" s="77">
        <f t="shared" si="5"/>
        <v>0.27500000000000002</v>
      </c>
      <c r="I37" s="77">
        <f t="shared" si="5"/>
        <v>0.125</v>
      </c>
      <c r="J37" s="77">
        <f t="shared" si="5"/>
        <v>2.5000000000000001E-3</v>
      </c>
      <c r="K37" s="77">
        <f t="shared" si="5"/>
        <v>1.2500000000000001E-2</v>
      </c>
      <c r="L37" s="77">
        <f t="shared" si="5"/>
        <v>5.5E-2</v>
      </c>
      <c r="M37" s="77">
        <f t="shared" si="5"/>
        <v>7.7499999999999999E-2</v>
      </c>
      <c r="N37" s="77">
        <f t="shared" si="5"/>
        <v>463</v>
      </c>
      <c r="O37" s="77">
        <f t="shared" si="5"/>
        <v>21.125</v>
      </c>
      <c r="P37" s="77">
        <f t="shared" si="5"/>
        <v>2.5</v>
      </c>
      <c r="Q37" s="77">
        <f t="shared" si="10"/>
        <v>57.5</v>
      </c>
      <c r="R37" s="77">
        <f t="shared" si="11"/>
        <v>1.2500000000000001E-2</v>
      </c>
      <c r="S37" s="77">
        <f t="shared" si="11"/>
        <v>0.17</v>
      </c>
      <c r="T37" s="77">
        <f t="shared" si="11"/>
        <v>1.2500000000000001E-2</v>
      </c>
      <c r="U37" s="77">
        <f t="shared" si="11"/>
        <v>2.5</v>
      </c>
      <c r="AB37" s="59"/>
      <c r="AC37" s="59"/>
      <c r="AD37" s="59"/>
      <c r="AE37" s="59"/>
      <c r="AF37" s="59"/>
      <c r="AG37" s="59"/>
      <c r="AH37" s="59"/>
      <c r="AI37" s="59"/>
    </row>
    <row r="38" spans="1:35" s="72" customFormat="1" ht="13" x14ac:dyDescent="0.35">
      <c r="A38" s="13" t="str">
        <f>J8</f>
        <v>B</v>
      </c>
      <c r="B38" s="15">
        <v>250</v>
      </c>
      <c r="C38" s="77">
        <f t="shared" si="6"/>
        <v>50</v>
      </c>
      <c r="D38" s="77">
        <f t="shared" si="7"/>
        <v>6.5866249999999997</v>
      </c>
      <c r="E38" s="77">
        <f t="shared" si="8"/>
        <v>7.4408750000000001</v>
      </c>
      <c r="F38" s="77">
        <f t="shared" si="9"/>
        <v>4.2278999999999991</v>
      </c>
      <c r="G38" s="77">
        <f t="shared" si="5"/>
        <v>0.10500000000000001</v>
      </c>
      <c r="H38" s="77">
        <f t="shared" si="5"/>
        <v>0.27500000000000002</v>
      </c>
      <c r="I38" s="77">
        <f t="shared" si="5"/>
        <v>0.125</v>
      </c>
      <c r="J38" s="77">
        <f t="shared" si="5"/>
        <v>2.5000000000000001E-3</v>
      </c>
      <c r="K38" s="77">
        <f t="shared" si="5"/>
        <v>1.2500000000000001E-2</v>
      </c>
      <c r="L38" s="77">
        <f t="shared" si="5"/>
        <v>5.5E-2</v>
      </c>
      <c r="M38" s="77">
        <f t="shared" si="5"/>
        <v>7.7499999999999999E-2</v>
      </c>
      <c r="N38" s="77">
        <f t="shared" si="5"/>
        <v>463</v>
      </c>
      <c r="O38" s="77">
        <f t="shared" si="5"/>
        <v>21.125</v>
      </c>
      <c r="P38" s="77">
        <f t="shared" si="5"/>
        <v>2.5</v>
      </c>
      <c r="Q38" s="77">
        <f t="shared" si="10"/>
        <v>57.5</v>
      </c>
      <c r="R38" s="77">
        <f t="shared" si="11"/>
        <v>1.2500000000000001E-2</v>
      </c>
      <c r="S38" s="77">
        <f t="shared" si="11"/>
        <v>0.17</v>
      </c>
      <c r="T38" s="77">
        <f t="shared" si="11"/>
        <v>1.2500000000000001E-2</v>
      </c>
      <c r="U38" s="77">
        <f t="shared" si="11"/>
        <v>2.5</v>
      </c>
      <c r="AB38" s="59"/>
      <c r="AC38" s="59"/>
      <c r="AD38" s="59"/>
      <c r="AE38" s="59"/>
      <c r="AF38" s="59"/>
      <c r="AG38" s="59"/>
      <c r="AH38" s="59"/>
      <c r="AI38" s="59"/>
    </row>
    <row r="39" spans="1:35" s="72" customFormat="1" ht="13" x14ac:dyDescent="0.35">
      <c r="A39" s="13" t="str">
        <f>K8</f>
        <v>C</v>
      </c>
      <c r="B39" s="15">
        <v>250</v>
      </c>
      <c r="C39" s="77">
        <f t="shared" si="6"/>
        <v>50</v>
      </c>
      <c r="D39" s="77">
        <f t="shared" si="7"/>
        <v>6.5866249999999997</v>
      </c>
      <c r="E39" s="77">
        <f t="shared" si="8"/>
        <v>7.4408750000000001</v>
      </c>
      <c r="F39" s="77">
        <f t="shared" si="9"/>
        <v>4.2278999999999991</v>
      </c>
      <c r="G39" s="77">
        <f t="shared" si="5"/>
        <v>0.10500000000000001</v>
      </c>
      <c r="H39" s="77">
        <f t="shared" si="5"/>
        <v>0.27500000000000002</v>
      </c>
      <c r="I39" s="77">
        <f t="shared" si="5"/>
        <v>0.125</v>
      </c>
      <c r="J39" s="77">
        <f t="shared" si="5"/>
        <v>2.5000000000000001E-3</v>
      </c>
      <c r="K39" s="77">
        <f t="shared" si="5"/>
        <v>1.2500000000000001E-2</v>
      </c>
      <c r="L39" s="77">
        <f t="shared" si="5"/>
        <v>5.5E-2</v>
      </c>
      <c r="M39" s="77">
        <f t="shared" si="5"/>
        <v>7.7499999999999999E-2</v>
      </c>
      <c r="N39" s="77">
        <f t="shared" si="5"/>
        <v>463</v>
      </c>
      <c r="O39" s="77">
        <f t="shared" si="5"/>
        <v>21.125</v>
      </c>
      <c r="P39" s="77">
        <f t="shared" si="5"/>
        <v>2.5</v>
      </c>
      <c r="Q39" s="77">
        <f t="shared" si="10"/>
        <v>57.5</v>
      </c>
      <c r="R39" s="77">
        <f t="shared" si="11"/>
        <v>1.2500000000000001E-2</v>
      </c>
      <c r="S39" s="77">
        <f t="shared" si="11"/>
        <v>0.17</v>
      </c>
      <c r="T39" s="77">
        <f t="shared" si="11"/>
        <v>1.2500000000000001E-2</v>
      </c>
      <c r="U39" s="77">
        <f t="shared" si="11"/>
        <v>2.5</v>
      </c>
      <c r="AB39" s="59"/>
      <c r="AC39" s="59"/>
      <c r="AD39" s="59"/>
      <c r="AE39" s="59"/>
      <c r="AF39" s="59"/>
      <c r="AG39" s="59"/>
      <c r="AH39" s="59"/>
      <c r="AI39" s="59"/>
    </row>
    <row r="40" spans="1:35" s="72" customFormat="1" ht="13" x14ac:dyDescent="0.35">
      <c r="A40" s="13" t="str">
        <f>L8</f>
        <v>D</v>
      </c>
      <c r="B40" s="15">
        <v>250</v>
      </c>
      <c r="C40" s="77">
        <f t="shared" si="6"/>
        <v>50</v>
      </c>
      <c r="D40" s="77">
        <f t="shared" si="7"/>
        <v>6.5866249999999997</v>
      </c>
      <c r="E40" s="77">
        <f t="shared" si="8"/>
        <v>7.4408750000000001</v>
      </c>
      <c r="F40" s="77">
        <f t="shared" si="9"/>
        <v>4.2278999999999991</v>
      </c>
      <c r="G40" s="77">
        <f t="shared" si="5"/>
        <v>0.10500000000000001</v>
      </c>
      <c r="H40" s="77">
        <f t="shared" si="5"/>
        <v>0.27500000000000002</v>
      </c>
      <c r="I40" s="77">
        <f t="shared" si="5"/>
        <v>0.125</v>
      </c>
      <c r="J40" s="77">
        <f t="shared" si="5"/>
        <v>2.5000000000000001E-3</v>
      </c>
      <c r="K40" s="77">
        <f t="shared" si="5"/>
        <v>1.2500000000000001E-2</v>
      </c>
      <c r="L40" s="77">
        <f t="shared" si="5"/>
        <v>5.5E-2</v>
      </c>
      <c r="M40" s="77">
        <f t="shared" si="5"/>
        <v>7.7499999999999999E-2</v>
      </c>
      <c r="N40" s="77">
        <f t="shared" si="5"/>
        <v>463</v>
      </c>
      <c r="O40" s="77">
        <f t="shared" si="5"/>
        <v>21.125</v>
      </c>
      <c r="P40" s="77">
        <f t="shared" si="5"/>
        <v>2.5</v>
      </c>
      <c r="Q40" s="77">
        <f t="shared" si="10"/>
        <v>57.5</v>
      </c>
      <c r="R40" s="77">
        <f t="shared" si="11"/>
        <v>1.2500000000000001E-2</v>
      </c>
      <c r="S40" s="77">
        <f t="shared" si="11"/>
        <v>0.17</v>
      </c>
      <c r="T40" s="77">
        <f t="shared" si="11"/>
        <v>1.2500000000000001E-2</v>
      </c>
      <c r="U40" s="77">
        <f t="shared" si="11"/>
        <v>2.5</v>
      </c>
      <c r="AB40" s="59"/>
      <c r="AC40" s="59"/>
      <c r="AD40" s="59"/>
      <c r="AE40" s="59"/>
      <c r="AF40" s="59"/>
      <c r="AG40" s="59"/>
      <c r="AH40" s="59"/>
      <c r="AI40" s="59"/>
    </row>
    <row r="41" spans="1:35" s="72" customFormat="1" ht="13" x14ac:dyDescent="0.35">
      <c r="A41" s="13" t="str">
        <f>M8</f>
        <v>E</v>
      </c>
      <c r="B41" s="15">
        <v>250</v>
      </c>
      <c r="C41" s="77">
        <f t="shared" si="6"/>
        <v>50</v>
      </c>
      <c r="D41" s="77">
        <f t="shared" si="7"/>
        <v>6.5866249999999997</v>
      </c>
      <c r="E41" s="77">
        <f t="shared" si="8"/>
        <v>7.4408750000000001</v>
      </c>
      <c r="F41" s="77">
        <f t="shared" si="9"/>
        <v>4.2278999999999991</v>
      </c>
      <c r="G41" s="77">
        <f t="shared" si="5"/>
        <v>0.10500000000000001</v>
      </c>
      <c r="H41" s="77">
        <f t="shared" si="5"/>
        <v>0.27500000000000002</v>
      </c>
      <c r="I41" s="77">
        <f t="shared" si="5"/>
        <v>0.125</v>
      </c>
      <c r="J41" s="77">
        <f t="shared" si="5"/>
        <v>2.5000000000000001E-3</v>
      </c>
      <c r="K41" s="77">
        <f t="shared" si="5"/>
        <v>1.2500000000000001E-2</v>
      </c>
      <c r="L41" s="77">
        <f t="shared" si="5"/>
        <v>5.5E-2</v>
      </c>
      <c r="M41" s="77">
        <f t="shared" si="5"/>
        <v>7.7499999999999999E-2</v>
      </c>
      <c r="N41" s="77">
        <f t="shared" si="5"/>
        <v>463</v>
      </c>
      <c r="O41" s="77">
        <f t="shared" si="5"/>
        <v>21.125</v>
      </c>
      <c r="P41" s="77">
        <f t="shared" si="5"/>
        <v>2.5</v>
      </c>
      <c r="Q41" s="77">
        <f t="shared" si="10"/>
        <v>57.5</v>
      </c>
      <c r="R41" s="77">
        <f t="shared" si="11"/>
        <v>1.2500000000000001E-2</v>
      </c>
      <c r="S41" s="77">
        <f t="shared" si="11"/>
        <v>0.17</v>
      </c>
      <c r="T41" s="77">
        <f t="shared" si="11"/>
        <v>1.2500000000000001E-2</v>
      </c>
      <c r="U41" s="77">
        <f t="shared" si="11"/>
        <v>2.5</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I2" sqref="I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'Bryngwyn wtw'!C1:D1</f>
        <v>PAN-017261</v>
      </c>
      <c r="D1" s="141"/>
      <c r="E1" s="93" t="s">
        <v>45</v>
      </c>
      <c r="F1" s="39">
        <f>'Bryngwyn wtw'!F1</f>
        <v>48.6</v>
      </c>
      <c r="G1" s="120" t="s">
        <v>43</v>
      </c>
      <c r="H1" s="121"/>
      <c r="I1" s="118">
        <v>6.3</v>
      </c>
      <c r="J1" s="119" t="s">
        <v>153</v>
      </c>
      <c r="K1" s="119"/>
      <c r="L1" s="97">
        <v>396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c r="J2" s="119" t="s">
        <v>158</v>
      </c>
      <c r="K2" s="119"/>
      <c r="L2" s="97">
        <v>1.08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3.6666666666666665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185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29.686777999999997</v>
      </c>
      <c r="D18" s="16">
        <f>$D32</f>
        <v>29.686777999999997</v>
      </c>
      <c r="E18" s="16">
        <f>$D33</f>
        <v>29.686777999999997</v>
      </c>
      <c r="F18" s="16">
        <f>$D34</f>
        <v>29.686777999999997</v>
      </c>
      <c r="G18" s="16">
        <f>$D35</f>
        <v>29.686777999999997</v>
      </c>
      <c r="H18" s="16">
        <f>$D36</f>
        <v>29.686777999999997</v>
      </c>
      <c r="I18" s="16">
        <f>$D37</f>
        <v>29.686777999999997</v>
      </c>
      <c r="J18" s="16">
        <f>$D38</f>
        <v>29.686777999999997</v>
      </c>
      <c r="K18" s="16">
        <f>$D39</f>
        <v>29.686777999999997</v>
      </c>
      <c r="L18" s="16">
        <f>$D40</f>
        <v>29.686777999999997</v>
      </c>
      <c r="M18" s="16">
        <f>$D41</f>
        <v>29.686777999999997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-34.913221999999998</v>
      </c>
      <c r="D19" s="16">
        <f t="shared" ref="D19:V19" si="1">D18-D17</f>
        <v>-34.913221999999998</v>
      </c>
      <c r="E19" s="16">
        <f t="shared" si="1"/>
        <v>-34.913221999999998</v>
      </c>
      <c r="F19" s="16">
        <f t="shared" si="1"/>
        <v>-34.913221999999998</v>
      </c>
      <c r="G19" s="16">
        <f t="shared" si="1"/>
        <v>-34.913221999999998</v>
      </c>
      <c r="H19" s="16">
        <f t="shared" si="1"/>
        <v>-34.913221999999998</v>
      </c>
      <c r="I19" s="16">
        <f t="shared" si="1"/>
        <v>-34.913221999999998</v>
      </c>
      <c r="J19" s="16">
        <f t="shared" si="1"/>
        <v>-34.913221999999998</v>
      </c>
      <c r="K19" s="16">
        <f t="shared" si="1"/>
        <v>-34.913221999999998</v>
      </c>
      <c r="L19" s="16">
        <f t="shared" si="1"/>
        <v>-34.913221999999998</v>
      </c>
      <c r="M19" s="16">
        <f t="shared" si="1"/>
        <v>-34.913221999999998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3.9241427500000001</v>
      </c>
      <c r="D22" s="16">
        <f>$E32</f>
        <v>3.9241427500000001</v>
      </c>
      <c r="E22" s="16">
        <f>$E33</f>
        <v>3.9241427500000001</v>
      </c>
      <c r="F22" s="16">
        <f>$E34</f>
        <v>3.9241427500000001</v>
      </c>
      <c r="G22" s="16">
        <f>$E35</f>
        <v>3.9241427500000001</v>
      </c>
      <c r="H22" s="16">
        <f>$E36</f>
        <v>3.9241427500000001</v>
      </c>
      <c r="I22" s="16">
        <f>$E37</f>
        <v>3.9241427500000001</v>
      </c>
      <c r="J22" s="16">
        <f>$E38</f>
        <v>3.9241427500000001</v>
      </c>
      <c r="K22" s="16">
        <f>$E39</f>
        <v>3.9241427500000001</v>
      </c>
      <c r="L22" s="16">
        <f>$E40</f>
        <v>3.9241427500000001</v>
      </c>
      <c r="M22" s="16">
        <f>$E41</f>
        <v>3.9241427500000001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-224.07585725000001</v>
      </c>
      <c r="D23" s="16">
        <f t="shared" ref="D23:V23" si="3">D22-D21</f>
        <v>-224.07585725000001</v>
      </c>
      <c r="E23" s="16">
        <f t="shared" si="3"/>
        <v>-224.07585725000001</v>
      </c>
      <c r="F23" s="16">
        <f t="shared" si="3"/>
        <v>-224.07585725000001</v>
      </c>
      <c r="G23" s="16">
        <f t="shared" si="3"/>
        <v>-224.07585725000001</v>
      </c>
      <c r="H23" s="16">
        <f t="shared" si="3"/>
        <v>-224.07585725000001</v>
      </c>
      <c r="I23" s="16">
        <f t="shared" si="3"/>
        <v>-224.07585725000001</v>
      </c>
      <c r="J23" s="16">
        <f t="shared" si="3"/>
        <v>-224.07585725000001</v>
      </c>
      <c r="K23" s="16">
        <f t="shared" si="3"/>
        <v>-224.07585725000001</v>
      </c>
      <c r="L23" s="16">
        <f t="shared" si="3"/>
        <v>-224.07585725000001</v>
      </c>
      <c r="M23" s="16">
        <f t="shared" si="3"/>
        <v>-224.07585725000001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3.41</v>
      </c>
      <c r="C28" s="15">
        <v>1.08</v>
      </c>
      <c r="D28" s="15">
        <v>0.152</v>
      </c>
      <c r="E28" s="15">
        <v>3.8199999999999998E-2</v>
      </c>
      <c r="F28" s="15">
        <v>357</v>
      </c>
      <c r="G28" s="15">
        <v>23.6</v>
      </c>
      <c r="H28" s="15">
        <v>16.600000000000001</v>
      </c>
      <c r="I28" s="15">
        <v>3.8</v>
      </c>
      <c r="J28" s="15">
        <v>0.42</v>
      </c>
      <c r="K28" s="23">
        <v>0.59</v>
      </c>
      <c r="L28" s="15">
        <v>5.0999999999999996</v>
      </c>
      <c r="M28" s="15">
        <v>6.07</v>
      </c>
      <c r="N28" s="15">
        <v>171000</v>
      </c>
      <c r="O28" s="15">
        <v>5210</v>
      </c>
      <c r="P28" s="15"/>
      <c r="Q28" s="15">
        <v>5700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250</v>
      </c>
      <c r="C31" s="77">
        <f>IF(C$27="%w/w SAR",((C$28*10)*$B31),IF(C$27="%w/w DM",(((C$28*10)*($B$28/100))*$B31),IF(C$27="kg/t SAR",(C$28*$B31),IF(C$27="kg/t DM",((C$28*($B$28/100))*$B31),IF(C$27="mg/kg SAR",((C$28*0.001)*$B31),IF(C$27="mg/kg DM",(((C$28*0.001)*($B$28/100))*$B31),0))))))</f>
        <v>92.07</v>
      </c>
      <c r="D31" s="77">
        <f>(IF(D$27="%w/w SAR",((D$28*10)*$B31),IF(D$27="%w/w DM",(((D$28*10)*($B$28/100))*$B31),IF(D$27="kg/t SAR",(D$28*$B31),IF(D$27="kg/t DM",((D$28*($B$28/100))*$B31),IF(D$27="mg/kg SAR",((D$28*0.001)*$B31),IF(D$27="mg/kg DM",(((D$28*0.001)*($B$28/100))*$B31),"0")))))))*2.291</f>
        <v>29.686777999999997</v>
      </c>
      <c r="E31" s="77">
        <f>(IF(E$27="%w/w SAR",((E$28*10)*$B31),IF(E$27="%w/w DM",(((E$28*10)*($B$28/100))*$B31),IF(E$27="kg/t SAR",(E$28*$B31),IF(E$27="kg/t DM",((E$28*($B$28/100))*$B31),IF(E$27="mg/kg SAR",((E$28*0.001)*$B31),IF(E$27="mg/kg DM",(((E$28*0.001)*($B$28/100))*$B31),"0")))))))*1.205</f>
        <v>3.9241427500000001</v>
      </c>
      <c r="F31" s="77">
        <f>(IF(F$27="%w/w SAR",((F$28*10)*$B31),IF(F$27="%w/w DM",(((F$28*10)*($B$28/100))*$B31),IF(F$27="kg/t SAR",(F$28*$B31),IF(F$27="kg/t DM",((F$28*($B$28/100))*$B31),IF(F$27="mg/kg SAR",((F$28*0.001)*$B31),IF(F$27="mg/kg DM",(((F$28*0.001)*($B$28/100))*$B31),"0")))))))*1.658</f>
        <v>5.0459986499999987</v>
      </c>
      <c r="G31" s="77">
        <f t="shared" ref="G31:P46" si="5">IF(G$27="%w/w SAR",((G$28*10)*$B31),IF(G$27="%w/w DM",(((G$28*10)*($B$28/100))*$B31),IF(G$27="kg/t SAR",(G$28*$B31),IF(G$27="kg/t DM",((G$28*($B$28/100))*$B31),IF(G$27="mg/kg SAR",((G$28*0.001)*$B31),IF(G$27="mg/kg DM",(((G$28*0.001)*($B$28/100))*$B31),0))))))</f>
        <v>0.20119000000000001</v>
      </c>
      <c r="H31" s="77">
        <f t="shared" si="5"/>
        <v>0.141515</v>
      </c>
      <c r="I31" s="77">
        <f t="shared" si="5"/>
        <v>3.2395E-2</v>
      </c>
      <c r="J31" s="77">
        <f t="shared" si="5"/>
        <v>3.5804999999999999E-3</v>
      </c>
      <c r="K31" s="77">
        <f t="shared" si="5"/>
        <v>5.0297500000000004E-3</v>
      </c>
      <c r="L31" s="77">
        <f t="shared" si="5"/>
        <v>4.3477499999999988E-2</v>
      </c>
      <c r="M31" s="77">
        <f t="shared" si="5"/>
        <v>5.1746750000000001E-2</v>
      </c>
      <c r="N31" s="77">
        <f t="shared" si="5"/>
        <v>1457.7749999999999</v>
      </c>
      <c r="O31" s="77">
        <f t="shared" si="5"/>
        <v>44.415249999999993</v>
      </c>
      <c r="P31" s="77">
        <f t="shared" si="5"/>
        <v>0</v>
      </c>
      <c r="Q31" s="77">
        <f>(IF(Q$27="%w/w SAR",((Q$28*10)*$B31),IF(Q$27="%w/w DM",(((Q$28*10)*($B$28/100))*$B31),IF(Q$27="kg/t SAR",(Q$28*$B31),IF(Q$27="kg/t DM",((Q$28*($B$28/100))*$B31),IF(Q$27="mg/kg SAR",((Q$28*0.001)*$B31),IF(Q$27="mg/kg DM",(((Q$28*0.001)*($B$28/100))*$B31),0)))))))*2.5</f>
        <v>121.48124999999999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BP</v>
      </c>
      <c r="B32" s="15">
        <v>250</v>
      </c>
      <c r="C32" s="77">
        <f t="shared" ref="C32:C50" si="6">IF(C$27="%w/w SAR",((C$28*10)*$B32),IF(C$27="%w/w DM",(((C$28*10)*($B$28/100))*$B32),IF(C$27="kg/t SAR",(C$28*$B32),IF(C$27="kg/t DM",((C$28*($B$28/100))*$B32),IF(C$27="mg/kg SAR",((C$28*0.001)*$B32),IF(C$27="mg/kg DM",(((C$28*0.001)*($B$28/100))*$B32),0))))))</f>
        <v>92.07</v>
      </c>
      <c r="D32" s="77">
        <f t="shared" ref="D32:D50" si="7">(IF(D$27="%w/w SAR",((D$28*10)*$B32),IF(D$27="%w/w DM",(((D$28*10)*($B$28/100))*$B32),IF(D$27="kg/t SAR",(D$28*$B32),IF(D$27="kg/t DM",((D$28*($B$28/100))*$B32),IF(D$27="mg/kg SAR",((D$28*0.001)*$B32),IF(D$27="mg/kg DM",(((D$28*0.001)*($B$28/100))*$B32),"0")))))))*2.291</f>
        <v>29.686777999999997</v>
      </c>
      <c r="E32" s="77">
        <f t="shared" ref="E32:E50" si="8">(IF(E$27="%w/w SAR",((E$28*10)*$B32),IF(E$27="%w/w DM",(((E$28*10)*($B$28/100))*$B32),IF(E$27="kg/t SAR",(E$28*$B32),IF(E$27="kg/t DM",((E$28*($B$28/100))*$B32),IF(E$27="mg/kg SAR",((E$28*0.001)*$B32),IF(E$27="mg/kg DM",(((E$28*0.001)*($B$28/100))*$B32),"0")))))))*1.205</f>
        <v>3.9241427500000001</v>
      </c>
      <c r="F32" s="77">
        <f t="shared" ref="F32:F50" si="9">(IF(F$27="%w/w SAR",((F$28*10)*$B32),IF(F$27="%w/w DM",(((F$28*10)*($B$28/100))*$B32),IF(F$27="kg/t SAR",(F$28*$B32),IF(F$27="kg/t DM",((F$28*($B$28/100))*$B32),IF(F$27="mg/kg SAR",((F$28*0.001)*$B32),IF(F$27="mg/kg DM",(((F$28*0.001)*($B$28/100))*$B32),"0")))))))*1.658</f>
        <v>5.0459986499999987</v>
      </c>
      <c r="G32" s="77">
        <f t="shared" si="5"/>
        <v>0.20119000000000001</v>
      </c>
      <c r="H32" s="77">
        <f t="shared" si="5"/>
        <v>0.141515</v>
      </c>
      <c r="I32" s="77">
        <f t="shared" si="5"/>
        <v>3.2395E-2</v>
      </c>
      <c r="J32" s="77">
        <f t="shared" si="5"/>
        <v>3.5804999999999999E-3</v>
      </c>
      <c r="K32" s="77">
        <f t="shared" si="5"/>
        <v>5.0297500000000004E-3</v>
      </c>
      <c r="L32" s="77">
        <f t="shared" si="5"/>
        <v>4.3477499999999988E-2</v>
      </c>
      <c r="M32" s="77">
        <f t="shared" si="5"/>
        <v>5.1746750000000001E-2</v>
      </c>
      <c r="N32" s="77">
        <f t="shared" si="5"/>
        <v>1457.7749999999999</v>
      </c>
      <c r="O32" s="77">
        <f t="shared" si="5"/>
        <v>44.415249999999993</v>
      </c>
      <c r="P32" s="77">
        <f t="shared" si="5"/>
        <v>0</v>
      </c>
      <c r="Q32" s="77">
        <f t="shared" ref="Q32:Q50" si="10">(IF(Q$27="%w/w SAR",((Q$28*10)*$B32),IF(Q$27="%w/w DM",(((Q$28*10)*($B$28/100))*$B32),IF(Q$27="kg/t SAR",(Q$28*$B32),IF(Q$27="kg/t DM",((Q$28*($B$28/100))*$B32),IF(Q$27="mg/kg SAR",((Q$28*0.001)*$B32),IF(Q$27="mg/kg DM",(((Q$28*0.001)*($B$28/100))*$B32),0)))))))*2.5</f>
        <v>121.48124999999999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Lodge</v>
      </c>
      <c r="B33" s="15">
        <v>250</v>
      </c>
      <c r="C33" s="77">
        <f t="shared" si="6"/>
        <v>92.07</v>
      </c>
      <c r="D33" s="77">
        <f t="shared" si="7"/>
        <v>29.686777999999997</v>
      </c>
      <c r="E33" s="77">
        <f t="shared" si="8"/>
        <v>3.9241427500000001</v>
      </c>
      <c r="F33" s="77">
        <f t="shared" si="9"/>
        <v>5.0459986499999987</v>
      </c>
      <c r="G33" s="77">
        <f t="shared" si="5"/>
        <v>0.20119000000000001</v>
      </c>
      <c r="H33" s="77">
        <f t="shared" si="5"/>
        <v>0.141515</v>
      </c>
      <c r="I33" s="77">
        <f t="shared" si="5"/>
        <v>3.2395E-2</v>
      </c>
      <c r="J33" s="77">
        <f t="shared" si="5"/>
        <v>3.5804999999999999E-3</v>
      </c>
      <c r="K33" s="77">
        <f t="shared" si="5"/>
        <v>5.0297500000000004E-3</v>
      </c>
      <c r="L33" s="77">
        <f t="shared" si="5"/>
        <v>4.3477499999999988E-2</v>
      </c>
      <c r="M33" s="77">
        <f t="shared" si="5"/>
        <v>5.1746750000000001E-2</v>
      </c>
      <c r="N33" s="77">
        <f t="shared" si="5"/>
        <v>1457.7749999999999</v>
      </c>
      <c r="O33" s="77">
        <f t="shared" si="5"/>
        <v>44.415249999999993</v>
      </c>
      <c r="P33" s="77">
        <f t="shared" si="5"/>
        <v>0</v>
      </c>
      <c r="Q33" s="77">
        <f t="shared" si="10"/>
        <v>121.48124999999999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PC</v>
      </c>
      <c r="B34" s="15">
        <v>250</v>
      </c>
      <c r="C34" s="77">
        <f t="shared" si="6"/>
        <v>92.07</v>
      </c>
      <c r="D34" s="77">
        <f t="shared" si="7"/>
        <v>29.686777999999997</v>
      </c>
      <c r="E34" s="77">
        <f t="shared" si="8"/>
        <v>3.9241427500000001</v>
      </c>
      <c r="F34" s="77">
        <f t="shared" si="9"/>
        <v>5.0459986499999987</v>
      </c>
      <c r="G34" s="77">
        <f t="shared" si="5"/>
        <v>0.20119000000000001</v>
      </c>
      <c r="H34" s="77">
        <f t="shared" si="5"/>
        <v>0.141515</v>
      </c>
      <c r="I34" s="77">
        <f t="shared" si="5"/>
        <v>3.2395E-2</v>
      </c>
      <c r="J34" s="77">
        <f t="shared" si="5"/>
        <v>3.5804999999999999E-3</v>
      </c>
      <c r="K34" s="77">
        <f t="shared" si="5"/>
        <v>5.0297500000000004E-3</v>
      </c>
      <c r="L34" s="77">
        <f t="shared" si="5"/>
        <v>4.3477499999999988E-2</v>
      </c>
      <c r="M34" s="77">
        <f t="shared" si="5"/>
        <v>5.1746750000000001E-2</v>
      </c>
      <c r="N34" s="77">
        <f t="shared" si="5"/>
        <v>1457.7749999999999</v>
      </c>
      <c r="O34" s="77">
        <f t="shared" si="5"/>
        <v>44.415249999999993</v>
      </c>
      <c r="P34" s="77">
        <f t="shared" si="5"/>
        <v>0</v>
      </c>
      <c r="Q34" s="77">
        <f t="shared" si="10"/>
        <v>121.48124999999999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17A</v>
      </c>
      <c r="B35" s="15">
        <v>250</v>
      </c>
      <c r="C35" s="77">
        <f t="shared" si="6"/>
        <v>92.07</v>
      </c>
      <c r="D35" s="77">
        <f t="shared" si="7"/>
        <v>29.686777999999997</v>
      </c>
      <c r="E35" s="77">
        <f t="shared" si="8"/>
        <v>3.9241427500000001</v>
      </c>
      <c r="F35" s="77">
        <f t="shared" si="9"/>
        <v>5.0459986499999987</v>
      </c>
      <c r="G35" s="77">
        <f t="shared" si="5"/>
        <v>0.20119000000000001</v>
      </c>
      <c r="H35" s="77">
        <f t="shared" si="5"/>
        <v>0.141515</v>
      </c>
      <c r="I35" s="77">
        <f t="shared" si="5"/>
        <v>3.2395E-2</v>
      </c>
      <c r="J35" s="77">
        <f t="shared" si="5"/>
        <v>3.5804999999999999E-3</v>
      </c>
      <c r="K35" s="77">
        <f t="shared" si="5"/>
        <v>5.0297500000000004E-3</v>
      </c>
      <c r="L35" s="77">
        <f t="shared" si="5"/>
        <v>4.3477499999999988E-2</v>
      </c>
      <c r="M35" s="77">
        <f t="shared" si="5"/>
        <v>5.1746750000000001E-2</v>
      </c>
      <c r="N35" s="77">
        <f t="shared" si="5"/>
        <v>1457.7749999999999</v>
      </c>
      <c r="O35" s="77">
        <f t="shared" si="5"/>
        <v>44.415249999999993</v>
      </c>
      <c r="P35" s="77">
        <f t="shared" si="5"/>
        <v>0</v>
      </c>
      <c r="Q35" s="77">
        <f t="shared" si="10"/>
        <v>121.48124999999999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16A</v>
      </c>
      <c r="B36" s="15">
        <v>250</v>
      </c>
      <c r="C36" s="77">
        <f t="shared" si="6"/>
        <v>92.07</v>
      </c>
      <c r="D36" s="77">
        <f t="shared" si="7"/>
        <v>29.686777999999997</v>
      </c>
      <c r="E36" s="77">
        <f t="shared" si="8"/>
        <v>3.9241427500000001</v>
      </c>
      <c r="F36" s="77">
        <f t="shared" si="9"/>
        <v>5.0459986499999987</v>
      </c>
      <c r="G36" s="77">
        <f t="shared" si="5"/>
        <v>0.20119000000000001</v>
      </c>
      <c r="H36" s="77">
        <f t="shared" si="5"/>
        <v>0.141515</v>
      </c>
      <c r="I36" s="77">
        <f t="shared" si="5"/>
        <v>3.2395E-2</v>
      </c>
      <c r="J36" s="77">
        <f t="shared" si="5"/>
        <v>3.5804999999999999E-3</v>
      </c>
      <c r="K36" s="77">
        <f t="shared" si="5"/>
        <v>5.0297500000000004E-3</v>
      </c>
      <c r="L36" s="77">
        <f t="shared" si="5"/>
        <v>4.3477499999999988E-2</v>
      </c>
      <c r="M36" s="77">
        <f t="shared" si="5"/>
        <v>5.1746750000000001E-2</v>
      </c>
      <c r="N36" s="77">
        <f t="shared" si="5"/>
        <v>1457.7749999999999</v>
      </c>
      <c r="O36" s="77">
        <f t="shared" si="5"/>
        <v>44.415249999999993</v>
      </c>
      <c r="P36" s="77">
        <f t="shared" si="5"/>
        <v>0</v>
      </c>
      <c r="Q36" s="77">
        <f t="shared" si="10"/>
        <v>121.48124999999999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92.07</v>
      </c>
      <c r="D37" s="77">
        <f t="shared" si="7"/>
        <v>29.686777999999997</v>
      </c>
      <c r="E37" s="77">
        <f t="shared" si="8"/>
        <v>3.9241427500000001</v>
      </c>
      <c r="F37" s="77">
        <f t="shared" si="9"/>
        <v>5.0459986499999987</v>
      </c>
      <c r="G37" s="77">
        <f t="shared" si="5"/>
        <v>0.20119000000000001</v>
      </c>
      <c r="H37" s="77">
        <f t="shared" si="5"/>
        <v>0.141515</v>
      </c>
      <c r="I37" s="77">
        <f t="shared" si="5"/>
        <v>3.2395E-2</v>
      </c>
      <c r="J37" s="77">
        <f t="shared" si="5"/>
        <v>3.5804999999999999E-3</v>
      </c>
      <c r="K37" s="77">
        <f t="shared" si="5"/>
        <v>5.0297500000000004E-3</v>
      </c>
      <c r="L37" s="77">
        <f t="shared" si="5"/>
        <v>4.3477499999999988E-2</v>
      </c>
      <c r="M37" s="77">
        <f t="shared" si="5"/>
        <v>5.1746750000000001E-2</v>
      </c>
      <c r="N37" s="77">
        <f t="shared" si="5"/>
        <v>1457.7749999999999</v>
      </c>
      <c r="O37" s="77">
        <f t="shared" si="5"/>
        <v>44.415249999999993</v>
      </c>
      <c r="P37" s="77">
        <f t="shared" si="5"/>
        <v>0</v>
      </c>
      <c r="Q37" s="77">
        <f t="shared" si="10"/>
        <v>121.48124999999999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92.07</v>
      </c>
      <c r="D38" s="77">
        <f t="shared" si="7"/>
        <v>29.686777999999997</v>
      </c>
      <c r="E38" s="77">
        <f t="shared" si="8"/>
        <v>3.9241427500000001</v>
      </c>
      <c r="F38" s="77">
        <f t="shared" si="9"/>
        <v>5.0459986499999987</v>
      </c>
      <c r="G38" s="77">
        <f t="shared" si="5"/>
        <v>0.20119000000000001</v>
      </c>
      <c r="H38" s="77">
        <f t="shared" si="5"/>
        <v>0.141515</v>
      </c>
      <c r="I38" s="77">
        <f t="shared" si="5"/>
        <v>3.2395E-2</v>
      </c>
      <c r="J38" s="77">
        <f t="shared" si="5"/>
        <v>3.5804999999999999E-3</v>
      </c>
      <c r="K38" s="77">
        <f t="shared" si="5"/>
        <v>5.0297500000000004E-3</v>
      </c>
      <c r="L38" s="77">
        <f t="shared" si="5"/>
        <v>4.3477499999999988E-2</v>
      </c>
      <c r="M38" s="77">
        <f t="shared" si="5"/>
        <v>5.1746750000000001E-2</v>
      </c>
      <c r="N38" s="77">
        <f t="shared" si="5"/>
        <v>1457.7749999999999</v>
      </c>
      <c r="O38" s="77">
        <f t="shared" si="5"/>
        <v>44.415249999999993</v>
      </c>
      <c r="P38" s="77">
        <f t="shared" si="5"/>
        <v>0</v>
      </c>
      <c r="Q38" s="77">
        <f t="shared" si="10"/>
        <v>121.48124999999999</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92.07</v>
      </c>
      <c r="D39" s="77">
        <f t="shared" si="7"/>
        <v>29.686777999999997</v>
      </c>
      <c r="E39" s="77">
        <f t="shared" si="8"/>
        <v>3.9241427500000001</v>
      </c>
      <c r="F39" s="77">
        <f t="shared" si="9"/>
        <v>5.0459986499999987</v>
      </c>
      <c r="G39" s="77">
        <f t="shared" si="5"/>
        <v>0.20119000000000001</v>
      </c>
      <c r="H39" s="77">
        <f t="shared" si="5"/>
        <v>0.141515</v>
      </c>
      <c r="I39" s="77">
        <f t="shared" si="5"/>
        <v>3.2395E-2</v>
      </c>
      <c r="J39" s="77">
        <f t="shared" si="5"/>
        <v>3.5804999999999999E-3</v>
      </c>
      <c r="K39" s="77">
        <f t="shared" si="5"/>
        <v>5.0297500000000004E-3</v>
      </c>
      <c r="L39" s="77">
        <f t="shared" si="5"/>
        <v>4.3477499999999988E-2</v>
      </c>
      <c r="M39" s="77">
        <f t="shared" si="5"/>
        <v>5.1746750000000001E-2</v>
      </c>
      <c r="N39" s="77">
        <f t="shared" si="5"/>
        <v>1457.7749999999999</v>
      </c>
      <c r="O39" s="77">
        <f t="shared" si="5"/>
        <v>44.415249999999993</v>
      </c>
      <c r="P39" s="77">
        <f t="shared" si="5"/>
        <v>0</v>
      </c>
      <c r="Q39" s="77">
        <f t="shared" si="10"/>
        <v>121.48124999999999</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D</v>
      </c>
      <c r="B40" s="15">
        <v>250</v>
      </c>
      <c r="C40" s="77">
        <f t="shared" si="6"/>
        <v>92.07</v>
      </c>
      <c r="D40" s="77">
        <f t="shared" si="7"/>
        <v>29.686777999999997</v>
      </c>
      <c r="E40" s="77">
        <f t="shared" si="8"/>
        <v>3.9241427500000001</v>
      </c>
      <c r="F40" s="77">
        <f t="shared" si="9"/>
        <v>5.0459986499999987</v>
      </c>
      <c r="G40" s="77">
        <f t="shared" si="5"/>
        <v>0.20119000000000001</v>
      </c>
      <c r="H40" s="77">
        <f t="shared" si="5"/>
        <v>0.141515</v>
      </c>
      <c r="I40" s="77">
        <f t="shared" si="5"/>
        <v>3.2395E-2</v>
      </c>
      <c r="J40" s="77">
        <f t="shared" si="5"/>
        <v>3.5804999999999999E-3</v>
      </c>
      <c r="K40" s="77">
        <f t="shared" si="5"/>
        <v>5.0297500000000004E-3</v>
      </c>
      <c r="L40" s="77">
        <f t="shared" si="5"/>
        <v>4.3477499999999988E-2</v>
      </c>
      <c r="M40" s="77">
        <f t="shared" si="5"/>
        <v>5.1746750000000001E-2</v>
      </c>
      <c r="N40" s="77">
        <f t="shared" si="5"/>
        <v>1457.7749999999999</v>
      </c>
      <c r="O40" s="77">
        <f t="shared" si="5"/>
        <v>44.415249999999993</v>
      </c>
      <c r="P40" s="77">
        <f t="shared" si="5"/>
        <v>0</v>
      </c>
      <c r="Q40" s="77">
        <f t="shared" si="10"/>
        <v>121.48124999999999</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E</v>
      </c>
      <c r="B41" s="15">
        <v>250</v>
      </c>
      <c r="C41" s="77">
        <f t="shared" si="6"/>
        <v>92.07</v>
      </c>
      <c r="D41" s="77">
        <f t="shared" si="7"/>
        <v>29.686777999999997</v>
      </c>
      <c r="E41" s="77">
        <f t="shared" si="8"/>
        <v>3.9241427500000001</v>
      </c>
      <c r="F41" s="77">
        <f t="shared" si="9"/>
        <v>5.0459986499999987</v>
      </c>
      <c r="G41" s="77">
        <f t="shared" si="5"/>
        <v>0.20119000000000001</v>
      </c>
      <c r="H41" s="77">
        <f t="shared" si="5"/>
        <v>0.141515</v>
      </c>
      <c r="I41" s="77">
        <f t="shared" si="5"/>
        <v>3.2395E-2</v>
      </c>
      <c r="J41" s="77">
        <f t="shared" si="5"/>
        <v>3.5804999999999999E-3</v>
      </c>
      <c r="K41" s="77">
        <f t="shared" si="5"/>
        <v>5.0297500000000004E-3</v>
      </c>
      <c r="L41" s="77">
        <f t="shared" si="5"/>
        <v>4.3477499999999988E-2</v>
      </c>
      <c r="M41" s="77">
        <f t="shared" si="5"/>
        <v>5.1746750000000001E-2</v>
      </c>
      <c r="N41" s="77">
        <f t="shared" si="5"/>
        <v>1457.7749999999999</v>
      </c>
      <c r="O41" s="77">
        <f t="shared" si="5"/>
        <v>44.415249999999993</v>
      </c>
      <c r="P41" s="77">
        <f t="shared" si="5"/>
        <v>0</v>
      </c>
      <c r="Q41" s="77">
        <f t="shared" si="10"/>
        <v>121.48124999999999</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D34" sqref="D3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'Bryngwyn wtw'!C1:D1</f>
        <v>PAN-017261</v>
      </c>
      <c r="D1" s="141"/>
      <c r="E1" s="93" t="s">
        <v>45</v>
      </c>
      <c r="F1" s="39">
        <f>'Bryngwyn wtw'!F1</f>
        <v>48.6</v>
      </c>
      <c r="G1" s="120" t="s">
        <v>43</v>
      </c>
      <c r="H1" s="121"/>
      <c r="I1" s="118">
        <v>7.1</v>
      </c>
      <c r="J1" s="119" t="s">
        <v>153</v>
      </c>
      <c r="K1" s="119"/>
      <c r="L1" s="97">
        <v>352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'Bryngwyn wtw'!C2:D2</f>
        <v>EPR-GP3792SK</v>
      </c>
      <c r="D2" s="143"/>
      <c r="E2" s="93" t="s">
        <v>109</v>
      </c>
      <c r="F2" s="96">
        <v>190902</v>
      </c>
      <c r="G2" s="138" t="s">
        <v>110</v>
      </c>
      <c r="H2" s="139"/>
      <c r="I2" s="118"/>
      <c r="J2" s="119" t="s">
        <v>158</v>
      </c>
      <c r="K2" s="119"/>
      <c r="L2" s="97">
        <v>0.80900000000000005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'Bryngwyn wtw'!C3:D3</f>
        <v>Byproduct Recovery Ltd</v>
      </c>
      <c r="D3" s="143"/>
      <c r="E3" s="93" t="s">
        <v>108</v>
      </c>
      <c r="F3" s="31" t="s">
        <v>78</v>
      </c>
      <c r="G3" s="119" t="s">
        <v>159</v>
      </c>
      <c r="H3" s="119"/>
      <c r="I3" s="118"/>
      <c r="J3" s="120" t="s">
        <v>154</v>
      </c>
      <c r="K3" s="121"/>
      <c r="L3" s="97">
        <f>(L1/(L2*10000))*100</f>
        <v>4.3510506798516682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'Bryngwyn wtw'!C4:D4</f>
        <v>Pentwyn Farm, Three Cocks, Brecon, Powys, LD3 0SW</v>
      </c>
      <c r="D4" s="141"/>
      <c r="E4" s="94" t="s">
        <v>1</v>
      </c>
      <c r="F4" s="96" t="s">
        <v>186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'Bryngwyn wtw'!C5:D5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'Bryngwyn wtw'!C8</f>
        <v>TP</v>
      </c>
      <c r="D8" s="60" t="str">
        <f>'Bryngwyn wtw'!D8</f>
        <v>BP</v>
      </c>
      <c r="E8" s="60" t="str">
        <f>'Bryngwyn wtw'!E8</f>
        <v>Lodge</v>
      </c>
      <c r="F8" s="60" t="str">
        <f>'Bryngwyn wtw'!F8</f>
        <v>PC</v>
      </c>
      <c r="G8" s="60" t="str">
        <f>'Bryngwyn wtw'!G8</f>
        <v>17A</v>
      </c>
      <c r="H8" s="60" t="str">
        <f>'Bryngwyn wtw'!H8</f>
        <v>16A</v>
      </c>
      <c r="I8" s="60" t="str">
        <f>'Bryngwyn wtw'!I8</f>
        <v>A</v>
      </c>
      <c r="J8" s="60" t="str">
        <f>'Bryngwyn wtw'!J8</f>
        <v>B</v>
      </c>
      <c r="K8" s="60" t="str">
        <f>'Bryngwyn wtw'!K8</f>
        <v>C</v>
      </c>
      <c r="L8" s="60" t="str">
        <f>'Bryngwyn wtw'!L8</f>
        <v>D</v>
      </c>
      <c r="M8" s="60" t="str">
        <f>'Bryngwyn wtw'!M8</f>
        <v>E</v>
      </c>
      <c r="N8" s="60">
        <f>'Bryngwyn wtw'!N8</f>
        <v>0</v>
      </c>
      <c r="O8" s="60">
        <f>'Bryngwyn wtw'!O8</f>
        <v>0</v>
      </c>
      <c r="P8" s="60">
        <f>'Bryngwyn wtw'!P8</f>
        <v>0</v>
      </c>
      <c r="Q8" s="60">
        <f>'Bryngwyn wtw'!Q8</f>
        <v>0</v>
      </c>
      <c r="R8" s="60">
        <f>'Bryngwyn wtw'!R8</f>
        <v>0</v>
      </c>
      <c r="S8" s="60">
        <f>'Bryngwyn wtw'!S8</f>
        <v>0</v>
      </c>
      <c r="T8" s="60">
        <f>'Bryngwyn wtw'!T8</f>
        <v>0</v>
      </c>
      <c r="U8" s="60">
        <f>'Bryngwyn wtw'!U8</f>
        <v>0</v>
      </c>
      <c r="V8" s="60">
        <f>'Bryngwyn wtw'!V8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'Bryngwyn wtw'!C9</f>
        <v>Moderate</v>
      </c>
      <c r="D9" s="60" t="str">
        <f>'Bryngwyn wtw'!D9</f>
        <v>Moderate</v>
      </c>
      <c r="E9" s="60" t="str">
        <f>'Bryngwyn wtw'!E9</f>
        <v>Moderate</v>
      </c>
      <c r="F9" s="60" t="str">
        <f>'Bryngwyn wtw'!F9</f>
        <v>Moderate</v>
      </c>
      <c r="G9" s="60" t="str">
        <f>'Bryngwyn wtw'!G9</f>
        <v>Moderate</v>
      </c>
      <c r="H9" s="60" t="str">
        <f>'Bryngwyn wtw'!H9</f>
        <v>Moderate</v>
      </c>
      <c r="I9" s="60" t="str">
        <f>'Bryngwyn wtw'!I9</f>
        <v>Moderate</v>
      </c>
      <c r="J9" s="60" t="str">
        <f>'Bryngwyn wtw'!J9</f>
        <v>Moderate</v>
      </c>
      <c r="K9" s="60" t="str">
        <f>'Bryngwyn wtw'!K9</f>
        <v>Moderate</v>
      </c>
      <c r="L9" s="60" t="str">
        <f>'Bryngwyn wtw'!L9</f>
        <v>Moderate</v>
      </c>
      <c r="M9" s="60" t="str">
        <f>'Bryngwyn wtw'!M9</f>
        <v>Moderate</v>
      </c>
      <c r="N9" s="60">
        <f>'Bryngwyn wtw'!N9</f>
        <v>0</v>
      </c>
      <c r="O9" s="60">
        <f>'Bryngwyn wtw'!O9</f>
        <v>0</v>
      </c>
      <c r="P9" s="60">
        <f>'Bryngwyn wtw'!P9</f>
        <v>0</v>
      </c>
      <c r="Q9" s="60">
        <f>'Bryngwyn wtw'!Q9</f>
        <v>0</v>
      </c>
      <c r="R9" s="60">
        <f>'Bryngwyn wtw'!R9</f>
        <v>0</v>
      </c>
      <c r="S9" s="60">
        <f>'Bryngwyn wtw'!S9</f>
        <v>0</v>
      </c>
      <c r="T9" s="60">
        <f>'Bryngwyn wtw'!T9</f>
        <v>0</v>
      </c>
      <c r="U9" s="60">
        <f>'Bryngwyn wtw'!U9</f>
        <v>0</v>
      </c>
      <c r="V9" s="60">
        <f>'Bryngwyn wtw'!V9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'Bryngwyn wtw'!C10</f>
        <v>6.6</v>
      </c>
      <c r="D10" s="60">
        <f>'Bryngwyn wtw'!D10</f>
        <v>6.9</v>
      </c>
      <c r="E10" s="60">
        <f>'Bryngwyn wtw'!E10</f>
        <v>6.6</v>
      </c>
      <c r="F10" s="60">
        <f>'Bryngwyn wtw'!F10</f>
        <v>6.4</v>
      </c>
      <c r="G10" s="60">
        <f>'Bryngwyn wtw'!G10</f>
        <v>6.5</v>
      </c>
      <c r="H10" s="60">
        <f>'Bryngwyn wtw'!H10</f>
        <v>6.5</v>
      </c>
      <c r="I10" s="60">
        <f>'Bryngwyn wtw'!I10</f>
        <v>6.9</v>
      </c>
      <c r="J10" s="60">
        <f>'Bryngwyn wtw'!J10</f>
        <v>6.9</v>
      </c>
      <c r="K10" s="60">
        <f>'Bryngwyn wtw'!K10</f>
        <v>6.8</v>
      </c>
      <c r="L10" s="60">
        <f>'Bryngwyn wtw'!L10</f>
        <v>6.9</v>
      </c>
      <c r="M10" s="60">
        <f>'Bryngwyn wtw'!M10</f>
        <v>6.7</v>
      </c>
      <c r="N10" s="60">
        <f>'Bryngwyn wtw'!N10</f>
        <v>0</v>
      </c>
      <c r="O10" s="60">
        <f>'Bryngwyn wtw'!O10</f>
        <v>0</v>
      </c>
      <c r="P10" s="60">
        <f>'Bryngwyn wtw'!P10</f>
        <v>0</v>
      </c>
      <c r="Q10" s="60">
        <f>'Bryngwyn wtw'!Q10</f>
        <v>0</v>
      </c>
      <c r="R10" s="60">
        <f>'Bryngwyn wtw'!R10</f>
        <v>0</v>
      </c>
      <c r="S10" s="60">
        <f>'Bryngwyn wtw'!S10</f>
        <v>0</v>
      </c>
      <c r="T10" s="60">
        <f>'Bryngwyn wtw'!T10</f>
        <v>0</v>
      </c>
      <c r="U10" s="60">
        <f>'Bryngwyn wtw'!U10</f>
        <v>0</v>
      </c>
      <c r="V10" s="60">
        <f>'Bryngwyn wtw'!V10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'Bryngwyn wtw'!C11</f>
        <v>2</v>
      </c>
      <c r="D11" s="60">
        <f>'Bryngwyn wtw'!D11</f>
        <v>3</v>
      </c>
      <c r="E11" s="60">
        <f>'Bryngwyn wtw'!E11</f>
        <v>3</v>
      </c>
      <c r="F11" s="60">
        <f>'Bryngwyn wtw'!F11</f>
        <v>3</v>
      </c>
      <c r="G11" s="60">
        <f>'Bryngwyn wtw'!G11</f>
        <v>3</v>
      </c>
      <c r="H11" s="60">
        <f>'Bryngwyn wtw'!H11</f>
        <v>3</v>
      </c>
      <c r="I11" s="60">
        <f>'Bryngwyn wtw'!I11</f>
        <v>2</v>
      </c>
      <c r="J11" s="60">
        <f>'Bryngwyn wtw'!J11</f>
        <v>2</v>
      </c>
      <c r="K11" s="60">
        <f>'Bryngwyn wtw'!K11</f>
        <v>2</v>
      </c>
      <c r="L11" s="60">
        <f>'Bryngwyn wtw'!L11</f>
        <v>2</v>
      </c>
      <c r="M11" s="60">
        <f>'Bryngwyn wtw'!M11</f>
        <v>2</v>
      </c>
      <c r="N11" s="60">
        <f>'Bryngwyn wtw'!N11</f>
        <v>0</v>
      </c>
      <c r="O11" s="60">
        <f>'Bryngwyn wtw'!O11</f>
        <v>0</v>
      </c>
      <c r="P11" s="60">
        <f>'Bryngwyn wtw'!P11</f>
        <v>0</v>
      </c>
      <c r="Q11" s="60">
        <f>'Bryngwyn wtw'!Q11</f>
        <v>0</v>
      </c>
      <c r="R11" s="60">
        <f>'Bryngwyn wtw'!R11</f>
        <v>0</v>
      </c>
      <c r="S11" s="60">
        <f>'Bryngwyn wtw'!S11</f>
        <v>0</v>
      </c>
      <c r="T11" s="60">
        <f>'Bryngwyn wtw'!T11</f>
        <v>0</v>
      </c>
      <c r="U11" s="60">
        <f>'Bryngwyn wtw'!U11</f>
        <v>0</v>
      </c>
      <c r="V11" s="60">
        <f>'Bryngwyn wtw'!V11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'Bryngwyn wtw'!C12</f>
        <v>2</v>
      </c>
      <c r="D12" s="60">
        <f>'Bryngwyn wtw'!D12</f>
        <v>2</v>
      </c>
      <c r="E12" s="60">
        <f>'Bryngwyn wtw'!E12</f>
        <v>2</v>
      </c>
      <c r="F12" s="60">
        <f>'Bryngwyn wtw'!F12</f>
        <v>3</v>
      </c>
      <c r="G12" s="60">
        <f>'Bryngwyn wtw'!G12</f>
        <v>2</v>
      </c>
      <c r="H12" s="60">
        <f>'Bryngwyn wtw'!H12</f>
        <v>2</v>
      </c>
      <c r="I12" s="60">
        <f>'Bryngwyn wtw'!I12</f>
        <v>2</v>
      </c>
      <c r="J12" s="60">
        <f>'Bryngwyn wtw'!J12</f>
        <v>2</v>
      </c>
      <c r="K12" s="60">
        <f>'Bryngwyn wtw'!K12</f>
        <v>2</v>
      </c>
      <c r="L12" s="60">
        <f>'Bryngwyn wtw'!L12</f>
        <v>2</v>
      </c>
      <c r="M12" s="60">
        <f>'Bryngwyn wtw'!M12</f>
        <v>2</v>
      </c>
      <c r="N12" s="60">
        <f>'Bryngwyn wtw'!N12</f>
        <v>0</v>
      </c>
      <c r="O12" s="60">
        <f>'Bryngwyn wtw'!O12</f>
        <v>0</v>
      </c>
      <c r="P12" s="60">
        <f>'Bryngwyn wtw'!P12</f>
        <v>0</v>
      </c>
      <c r="Q12" s="60">
        <f>'Bryngwyn wtw'!Q12</f>
        <v>0</v>
      </c>
      <c r="R12" s="60">
        <f>'Bryngwyn wtw'!R12</f>
        <v>0</v>
      </c>
      <c r="S12" s="60">
        <f>'Bryngwyn wtw'!S12</f>
        <v>0</v>
      </c>
      <c r="T12" s="60">
        <f>'Bryngwyn wtw'!T12</f>
        <v>0</v>
      </c>
      <c r="U12" s="60">
        <f>'Bryngwyn wtw'!U12</f>
        <v>0</v>
      </c>
      <c r="V12" s="60">
        <f>'Bryngwyn wtw'!V12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'Bryngwyn wtw'!C13</f>
        <v>2</v>
      </c>
      <c r="D13" s="60">
        <f>'Bryngwyn wtw'!D13</f>
        <v>2</v>
      </c>
      <c r="E13" s="60">
        <f>'Bryngwyn wtw'!E13</f>
        <v>2</v>
      </c>
      <c r="F13" s="60">
        <f>'Bryngwyn wtw'!F13</f>
        <v>3</v>
      </c>
      <c r="G13" s="60">
        <f>'Bryngwyn wtw'!G13</f>
        <v>2</v>
      </c>
      <c r="H13" s="60">
        <f>'Bryngwyn wtw'!H13</f>
        <v>2</v>
      </c>
      <c r="I13" s="60">
        <f>'Bryngwyn wtw'!I13</f>
        <v>1</v>
      </c>
      <c r="J13" s="60">
        <f>'Bryngwyn wtw'!J13</f>
        <v>1</v>
      </c>
      <c r="K13" s="60">
        <f>'Bryngwyn wtw'!K13</f>
        <v>1</v>
      </c>
      <c r="L13" s="60">
        <f>'Bryngwyn wtw'!L13</f>
        <v>1</v>
      </c>
      <c r="M13" s="60">
        <f>'Bryngwyn wtw'!M13</f>
        <v>1</v>
      </c>
      <c r="N13" s="60">
        <f>'Bryngwyn wtw'!N13</f>
        <v>0</v>
      </c>
      <c r="O13" s="60">
        <f>'Bryngwyn wtw'!O13</f>
        <v>0</v>
      </c>
      <c r="P13" s="60">
        <f>'Bryngwyn wtw'!P13</f>
        <v>0</v>
      </c>
      <c r="Q13" s="60">
        <f>'Bryngwyn wtw'!Q13</f>
        <v>0</v>
      </c>
      <c r="R13" s="60">
        <f>'Bryngwyn wtw'!R13</f>
        <v>0</v>
      </c>
      <c r="S13" s="60">
        <f>'Bryngwyn wtw'!S13</f>
        <v>0</v>
      </c>
      <c r="T13" s="60">
        <f>'Bryngwyn wtw'!T13</f>
        <v>0</v>
      </c>
      <c r="U13" s="60">
        <f>'Bryngwyn wtw'!U13</f>
        <v>0</v>
      </c>
      <c r="V13" s="60">
        <f>'Bryngwyn wtw'!V13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'Bryngwyn wtw'!C14</f>
        <v xml:space="preserve">Grass Silage (25% DM) </v>
      </c>
      <c r="D14" s="102" t="str">
        <f>'Bryngwyn wtw'!D14</f>
        <v xml:space="preserve">Grass Silage (25% DM) </v>
      </c>
      <c r="E14" s="102" t="str">
        <f>'Bryngwyn wtw'!E14</f>
        <v xml:space="preserve">Grass Silage (25% DM) </v>
      </c>
      <c r="F14" s="102" t="str">
        <f>'Bryngwyn wtw'!F14</f>
        <v xml:space="preserve">Grass Silage (25% DM) </v>
      </c>
      <c r="G14" s="102" t="str">
        <f>'Bryngwyn wtw'!G14</f>
        <v xml:space="preserve">Grass Silage (25% DM) </v>
      </c>
      <c r="H14" s="102" t="str">
        <f>'Bryngwyn wtw'!H14</f>
        <v xml:space="preserve">Grass Silage (25% DM) </v>
      </c>
      <c r="I14" s="102" t="str">
        <f>'Bryngwyn wtw'!I14</f>
        <v xml:space="preserve">Grass Silage (25% DM) </v>
      </c>
      <c r="J14" s="102" t="str">
        <f>'Bryngwyn wtw'!J14</f>
        <v xml:space="preserve">Grass Silage (25% DM) </v>
      </c>
      <c r="K14" s="102" t="str">
        <f>'Bryngwyn wtw'!K14</f>
        <v xml:space="preserve">Grass Silage (25% DM) </v>
      </c>
      <c r="L14" s="102" t="str">
        <f>'Bryngwyn wtw'!L14</f>
        <v xml:space="preserve">Grass Silage (25% DM) </v>
      </c>
      <c r="M14" s="102" t="str">
        <f>'Bryngwyn wtw'!M14</f>
        <v xml:space="preserve">Grass Silage (25% DM) </v>
      </c>
      <c r="N14" s="102">
        <f>'Bryngwyn wtw'!N14</f>
        <v>0</v>
      </c>
      <c r="O14" s="102">
        <f>'Bryngwyn wtw'!O14</f>
        <v>0</v>
      </c>
      <c r="P14" s="102">
        <f>'Bryngwyn wtw'!P14</f>
        <v>0</v>
      </c>
      <c r="Q14" s="102">
        <f>'Bryngwyn wtw'!Q14</f>
        <v>0</v>
      </c>
      <c r="R14" s="102">
        <f>'Bryngwyn wtw'!R14</f>
        <v>0</v>
      </c>
      <c r="S14" s="102">
        <f>'Bryngwyn wtw'!S14</f>
        <v>0</v>
      </c>
      <c r="T14" s="102">
        <f>'Bryngwyn wtw'!T14</f>
        <v>0</v>
      </c>
      <c r="U14" s="102">
        <f>'Bryngwyn wtw'!U14</f>
        <v>0</v>
      </c>
      <c r="V14" s="102">
        <f>'Bryngwyn wtw'!V14</f>
        <v>0</v>
      </c>
      <c r="AD14" s="30" t="s">
        <v>138</v>
      </c>
      <c r="AE14" s="30">
        <v>6</v>
      </c>
      <c r="AI14" s="53" t="s">
        <v>119</v>
      </c>
      <c r="AJ14" s="54">
        <v>0.8</v>
      </c>
      <c r="AK14" s="55">
        <v>1.7</v>
      </c>
      <c r="AL14" s="11">
        <v>12</v>
      </c>
      <c r="AM14" s="11">
        <v>6.7</v>
      </c>
      <c r="AN14" s="11" t="s">
        <v>135</v>
      </c>
    </row>
    <row r="15" spans="1:41" ht="13" x14ac:dyDescent="0.25">
      <c r="A15" s="130" t="s">
        <v>9</v>
      </c>
      <c r="B15" s="130"/>
      <c r="C15" s="60">
        <f>'Bryngwyn wtw'!C15</f>
        <v>38</v>
      </c>
      <c r="D15" s="60">
        <f>'Bryngwyn wtw'!D15</f>
        <v>38</v>
      </c>
      <c r="E15" s="60">
        <f>'Bryngwyn wtw'!E15</f>
        <v>38</v>
      </c>
      <c r="F15" s="60">
        <f>'Bryngwyn wtw'!F15</f>
        <v>38</v>
      </c>
      <c r="G15" s="60">
        <f>'Bryngwyn wtw'!G15</f>
        <v>38</v>
      </c>
      <c r="H15" s="60">
        <f>'Bryngwyn wtw'!H15</f>
        <v>38</v>
      </c>
      <c r="I15" s="60">
        <f>'Bryngwyn wtw'!I15</f>
        <v>38</v>
      </c>
      <c r="J15" s="60">
        <f>'Bryngwyn wtw'!J15</f>
        <v>38</v>
      </c>
      <c r="K15" s="60">
        <f>'Bryngwyn wtw'!K15</f>
        <v>38</v>
      </c>
      <c r="L15" s="60">
        <f>'Bryngwyn wtw'!L15</f>
        <v>38</v>
      </c>
      <c r="M15" s="60">
        <f>'Bryngwyn wtw'!M15</f>
        <v>38</v>
      </c>
      <c r="N15" s="60">
        <f>'Bryngwyn wtw'!N15</f>
        <v>0</v>
      </c>
      <c r="O15" s="60">
        <f>'Bryngwyn wtw'!O15</f>
        <v>0</v>
      </c>
      <c r="P15" s="60">
        <f>'Bryngwyn wtw'!P15</f>
        <v>0</v>
      </c>
      <c r="Q15" s="60">
        <f>'Bryngwyn wtw'!Q15</f>
        <v>0</v>
      </c>
      <c r="R15" s="60">
        <f>'Bryngwyn wtw'!R15</f>
        <v>0</v>
      </c>
      <c r="S15" s="60">
        <f>'Bryngwyn wtw'!S15</f>
        <v>0</v>
      </c>
      <c r="T15" s="60">
        <f>'Bryngwyn wtw'!T15</f>
        <v>0</v>
      </c>
      <c r="U15" s="60">
        <f>'Bryngwyn wtw'!U15</f>
        <v>0</v>
      </c>
      <c r="V15" s="60">
        <f>'Bryngwyn wtw'!V15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'Bryngwyn wtw'!C16</f>
        <v>Medium/Clay</v>
      </c>
      <c r="D16" s="103" t="str">
        <f>'Bryngwyn wtw'!D16</f>
        <v>Medium/Clay</v>
      </c>
      <c r="E16" s="103" t="str">
        <f>'Bryngwyn wtw'!E16</f>
        <v>Medium/Clay</v>
      </c>
      <c r="F16" s="103" t="str">
        <f>'Bryngwyn wtw'!F16</f>
        <v>Medium/Clay</v>
      </c>
      <c r="G16" s="103" t="str">
        <f>'Bryngwyn wtw'!G16</f>
        <v>Medium/Clay</v>
      </c>
      <c r="H16" s="103" t="str">
        <f>'Bryngwyn wtw'!H16</f>
        <v>Medium/Clay</v>
      </c>
      <c r="I16" s="103" t="str">
        <f>'Bryngwyn wtw'!I16</f>
        <v>Medium/Clay</v>
      </c>
      <c r="J16" s="103" t="str">
        <f>'Bryngwyn wtw'!J16</f>
        <v>Medium/Clay</v>
      </c>
      <c r="K16" s="103" t="str">
        <f>'Bryngwyn wtw'!K16</f>
        <v>Medium/Clay</v>
      </c>
      <c r="L16" s="103" t="str">
        <f>'Bryngwyn wtw'!L16</f>
        <v>Medium/Clay</v>
      </c>
      <c r="M16" s="103" t="str">
        <f>'Bryngwyn wtw'!M16</f>
        <v>Medium/Clay</v>
      </c>
      <c r="N16" s="103">
        <f>'Bryngwyn wtw'!N16</f>
        <v>0</v>
      </c>
      <c r="O16" s="103">
        <f>'Bryngwyn wtw'!O16</f>
        <v>0</v>
      </c>
      <c r="P16" s="103">
        <f>'Bryngwyn wtw'!P16</f>
        <v>0</v>
      </c>
      <c r="Q16" s="103">
        <f>'Bryngwyn wtw'!Q16</f>
        <v>0</v>
      </c>
      <c r="R16" s="103">
        <f>'Bryngwyn wtw'!R16</f>
        <v>0</v>
      </c>
      <c r="S16" s="103">
        <f>'Bryngwyn wtw'!S16</f>
        <v>0</v>
      </c>
      <c r="T16" s="103">
        <f>'Bryngwyn wtw'!T16</f>
        <v>0</v>
      </c>
      <c r="U16" s="103">
        <f>'Bryngwyn wtw'!U16</f>
        <v>0</v>
      </c>
      <c r="V16" s="103">
        <f>'Bryngwyn wtw'!V16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74.491512185999994</v>
      </c>
      <c r="D18" s="16">
        <f>$D32</f>
        <v>74.491512185999994</v>
      </c>
      <c r="E18" s="16">
        <f>$D33</f>
        <v>74.491512185999994</v>
      </c>
      <c r="F18" s="16">
        <f>$D34</f>
        <v>74.491512185999994</v>
      </c>
      <c r="G18" s="16">
        <f>$D35</f>
        <v>74.491512185999994</v>
      </c>
      <c r="H18" s="16">
        <f>$D36</f>
        <v>74.491512185999994</v>
      </c>
      <c r="I18" s="16">
        <f>$D37</f>
        <v>74.491512185999994</v>
      </c>
      <c r="J18" s="16">
        <f>$D38</f>
        <v>74.491512185999994</v>
      </c>
      <c r="K18" s="16">
        <f>$D39</f>
        <v>74.491512185999994</v>
      </c>
      <c r="L18" s="16">
        <f>$D40</f>
        <v>74.491512185999994</v>
      </c>
      <c r="M18" s="16">
        <f>$D41</f>
        <v>74.491512185999994</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9.8915121859999999</v>
      </c>
      <c r="D19" s="16">
        <f t="shared" ref="D19:V19" si="1">D18-D17</f>
        <v>9.8915121859999999</v>
      </c>
      <c r="E19" s="16">
        <f t="shared" si="1"/>
        <v>9.8915121859999999</v>
      </c>
      <c r="F19" s="16">
        <f t="shared" si="1"/>
        <v>9.8915121859999999</v>
      </c>
      <c r="G19" s="16">
        <f t="shared" si="1"/>
        <v>9.8915121859999999</v>
      </c>
      <c r="H19" s="16">
        <f t="shared" si="1"/>
        <v>9.8915121859999999</v>
      </c>
      <c r="I19" s="16">
        <f t="shared" si="1"/>
        <v>9.8915121859999999</v>
      </c>
      <c r="J19" s="16">
        <f t="shared" si="1"/>
        <v>9.8915121859999999</v>
      </c>
      <c r="K19" s="16">
        <f t="shared" si="1"/>
        <v>9.8915121859999999</v>
      </c>
      <c r="L19" s="16">
        <f t="shared" si="1"/>
        <v>9.8915121859999999</v>
      </c>
      <c r="M19" s="16">
        <f t="shared" si="1"/>
        <v>9.8915121859999999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13.349070734999998</v>
      </c>
      <c r="D22" s="16">
        <f>$E32</f>
        <v>13.349070734999998</v>
      </c>
      <c r="E22" s="16">
        <f>$E33</f>
        <v>13.349070734999998</v>
      </c>
      <c r="F22" s="16">
        <f>$E34</f>
        <v>13.349070734999998</v>
      </c>
      <c r="G22" s="16">
        <f>$E35</f>
        <v>13.349070734999998</v>
      </c>
      <c r="H22" s="16">
        <f>$E36</f>
        <v>13.349070734999998</v>
      </c>
      <c r="I22" s="16">
        <f>$E37</f>
        <v>13.349070734999998</v>
      </c>
      <c r="J22" s="16">
        <f>$E38</f>
        <v>13.349070734999998</v>
      </c>
      <c r="K22" s="16">
        <f>$E39</f>
        <v>13.349070734999998</v>
      </c>
      <c r="L22" s="16">
        <f>$E40</f>
        <v>13.349070734999998</v>
      </c>
      <c r="M22" s="16">
        <f>$E41</f>
        <v>13.349070734999998</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-214.650929265</v>
      </c>
      <c r="D23" s="16">
        <f t="shared" ref="D23:V23" si="3">D22-D21</f>
        <v>-214.650929265</v>
      </c>
      <c r="E23" s="16">
        <f t="shared" si="3"/>
        <v>-214.650929265</v>
      </c>
      <c r="F23" s="16">
        <f t="shared" si="3"/>
        <v>-214.650929265</v>
      </c>
      <c r="G23" s="16">
        <f t="shared" si="3"/>
        <v>-214.650929265</v>
      </c>
      <c r="H23" s="16">
        <f t="shared" si="3"/>
        <v>-214.650929265</v>
      </c>
      <c r="I23" s="16">
        <f t="shared" si="3"/>
        <v>-214.650929265</v>
      </c>
      <c r="J23" s="16">
        <f t="shared" si="3"/>
        <v>-214.650929265</v>
      </c>
      <c r="K23" s="16">
        <f t="shared" si="3"/>
        <v>-214.650929265</v>
      </c>
      <c r="L23" s="16">
        <f t="shared" si="3"/>
        <v>-214.650929265</v>
      </c>
      <c r="M23" s="16">
        <f t="shared" si="3"/>
        <v>-214.650929265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6.51</v>
      </c>
      <c r="C28" s="15">
        <v>0.80900000000000005</v>
      </c>
      <c r="D28" s="15">
        <v>0.22600000000000001</v>
      </c>
      <c r="E28" s="15">
        <v>7.6999999999999999E-2</v>
      </c>
      <c r="F28" s="15">
        <v>2500</v>
      </c>
      <c r="G28" s="15">
        <v>10.199999999999999</v>
      </c>
      <c r="H28" s="15">
        <v>124</v>
      </c>
      <c r="I28" s="15">
        <v>21.1</v>
      </c>
      <c r="J28" s="15">
        <v>0.36</v>
      </c>
      <c r="K28" s="23">
        <v>0.31</v>
      </c>
      <c r="L28" s="15">
        <v>18.600000000000001</v>
      </c>
      <c r="M28" s="15">
        <v>20.9</v>
      </c>
      <c r="N28" s="15">
        <v>5420</v>
      </c>
      <c r="O28" s="15">
        <v>414000</v>
      </c>
      <c r="P28" s="15"/>
      <c r="Q28" s="15">
        <v>2410</v>
      </c>
      <c r="R28" s="15"/>
      <c r="S28" s="15">
        <v>18.600000000000001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TP</v>
      </c>
      <c r="B31" s="15">
        <v>221</v>
      </c>
      <c r="C31" s="77">
        <f>IF(C$27="%w/w SAR",((C$28*10)*$B31),IF(C$27="%w/w DM",(((C$28*10)*($B$28/100))*$B31),IF(C$27="kg/t SAR",(C$28*$B31),IF(C$27="kg/t DM",((C$28*($B$28/100))*$B31),IF(C$27="mg/kg SAR",((C$28*0.001)*$B31),IF(C$27="mg/kg DM",(((C$28*0.001)*($B$28/100))*$B31),0))))))</f>
        <v>116.39163899999997</v>
      </c>
      <c r="D31" s="77">
        <f>(IF(D$27="%w/w SAR",((D$28*10)*$B31),IF(D$27="%w/w DM",(((D$28*10)*($B$28/100))*$B31),IF(D$27="kg/t SAR",(D$28*$B31),IF(D$27="kg/t DM",((D$28*($B$28/100))*$B31),IF(D$27="mg/kg SAR",((D$28*0.001)*$B31),IF(D$27="mg/kg DM",(((D$28*0.001)*($B$28/100))*$B31),"0")))))))*2.291</f>
        <v>74.491512185999994</v>
      </c>
      <c r="E31" s="77">
        <f>(IF(E$27="%w/w SAR",((E$28*10)*$B31),IF(E$27="%w/w DM",(((E$28*10)*($B$28/100))*$B31),IF(E$27="kg/t SAR",(E$28*$B31),IF(E$27="kg/t DM",((E$28*($B$28/100))*$B31),IF(E$27="mg/kg SAR",((E$28*0.001)*$B31),IF(E$27="mg/kg DM",(((E$28*0.001)*($B$28/100))*$B31),"0")))))))*1.205</f>
        <v>13.349070734999998</v>
      </c>
      <c r="F31" s="77">
        <f>(IF(F$27="%w/w SAR",((F$28*10)*$B31),IF(F$27="%w/w DM",(((F$28*10)*($B$28/100))*$B31),IF(F$27="kg/t SAR",(F$28*$B31),IF(F$27="kg/t DM",((F$28*($B$28/100))*$B31),IF(F$27="mg/kg SAR",((F$28*0.001)*$B31),IF(F$27="mg/kg DM",(((F$28*0.001)*($B$28/100))*$B31),"0")))))))*1.658</f>
        <v>59.634529499999992</v>
      </c>
      <c r="G31" s="77">
        <f t="shared" ref="G31:P46" si="5">IF(G$27="%w/w SAR",((G$28*10)*$B31),IF(G$27="%w/w DM",(((G$28*10)*($B$28/100))*$B31),IF(G$27="kg/t SAR",(G$28*$B31),IF(G$27="kg/t DM",((G$28*($B$28/100))*$B31),IF(G$27="mg/kg SAR",((G$28*0.001)*$B31),IF(G$27="mg/kg DM",(((G$28*0.001)*($B$28/100))*$B31),0))))))</f>
        <v>0.14674841999999996</v>
      </c>
      <c r="H31" s="77">
        <f t="shared" si="5"/>
        <v>1.7840003999999996</v>
      </c>
      <c r="I31" s="77">
        <f t="shared" si="5"/>
        <v>0.30356780999999999</v>
      </c>
      <c r="J31" s="77">
        <f t="shared" si="5"/>
        <v>5.1793559999999987E-3</v>
      </c>
      <c r="K31" s="77">
        <f t="shared" si="5"/>
        <v>4.4600009999999999E-3</v>
      </c>
      <c r="L31" s="77">
        <f t="shared" si="5"/>
        <v>0.26760006000000003</v>
      </c>
      <c r="M31" s="77">
        <f t="shared" si="5"/>
        <v>0.30069038999999992</v>
      </c>
      <c r="N31" s="77">
        <f t="shared" si="5"/>
        <v>77.978081999999986</v>
      </c>
      <c r="O31" s="77">
        <f t="shared" si="5"/>
        <v>5956.259399999999</v>
      </c>
      <c r="P31" s="77">
        <f t="shared" si="5"/>
        <v>0</v>
      </c>
      <c r="Q31" s="77">
        <f>(IF(Q$27="%w/w SAR",((Q$28*10)*$B31),IF(Q$27="%w/w DM",(((Q$28*10)*($B$28/100))*$B31),IF(Q$27="kg/t SAR",(Q$28*$B31),IF(Q$27="kg/t DM",((Q$28*($B$28/100))*$B31),IF(Q$27="mg/kg SAR",((Q$28*0.001)*$B31),IF(Q$27="mg/kg DM",(((Q$28*0.001)*($B$28/100))*$B31),0)))))))*2.5</f>
        <v>86.682277499999984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0.26760006000000003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BP</v>
      </c>
      <c r="B32" s="15">
        <v>221</v>
      </c>
      <c r="C32" s="77">
        <f t="shared" ref="C32:C50" si="6">IF(C$27="%w/w SAR",((C$28*10)*$B32),IF(C$27="%w/w DM",(((C$28*10)*($B$28/100))*$B32),IF(C$27="kg/t SAR",(C$28*$B32),IF(C$27="kg/t DM",((C$28*($B$28/100))*$B32),IF(C$27="mg/kg SAR",((C$28*0.001)*$B32),IF(C$27="mg/kg DM",(((C$28*0.001)*($B$28/100))*$B32),0))))))</f>
        <v>116.39163899999997</v>
      </c>
      <c r="D32" s="77">
        <f t="shared" ref="D32:D50" si="7">(IF(D$27="%w/w SAR",((D$28*10)*$B32),IF(D$27="%w/w DM",(((D$28*10)*($B$28/100))*$B32),IF(D$27="kg/t SAR",(D$28*$B32),IF(D$27="kg/t DM",((D$28*($B$28/100))*$B32),IF(D$27="mg/kg SAR",((D$28*0.001)*$B32),IF(D$27="mg/kg DM",(((D$28*0.001)*($B$28/100))*$B32),"0")))))))*2.291</f>
        <v>74.491512185999994</v>
      </c>
      <c r="E32" s="77">
        <f t="shared" ref="E32:E50" si="8">(IF(E$27="%w/w SAR",((E$28*10)*$B32),IF(E$27="%w/w DM",(((E$28*10)*($B$28/100))*$B32),IF(E$27="kg/t SAR",(E$28*$B32),IF(E$27="kg/t DM",((E$28*($B$28/100))*$B32),IF(E$27="mg/kg SAR",((E$28*0.001)*$B32),IF(E$27="mg/kg DM",(((E$28*0.001)*($B$28/100))*$B32),"0")))))))*1.205</f>
        <v>13.349070734999998</v>
      </c>
      <c r="F32" s="77">
        <f t="shared" ref="F32:F50" si="9">(IF(F$27="%w/w SAR",((F$28*10)*$B32),IF(F$27="%w/w DM",(((F$28*10)*($B$28/100))*$B32),IF(F$27="kg/t SAR",(F$28*$B32),IF(F$27="kg/t DM",((F$28*($B$28/100))*$B32),IF(F$27="mg/kg SAR",((F$28*0.001)*$B32),IF(F$27="mg/kg DM",(((F$28*0.001)*($B$28/100))*$B32),"0")))))))*1.658</f>
        <v>59.634529499999992</v>
      </c>
      <c r="G32" s="77">
        <f t="shared" si="5"/>
        <v>0.14674841999999996</v>
      </c>
      <c r="H32" s="77">
        <f t="shared" si="5"/>
        <v>1.7840003999999996</v>
      </c>
      <c r="I32" s="77">
        <f t="shared" si="5"/>
        <v>0.30356780999999999</v>
      </c>
      <c r="J32" s="77">
        <f t="shared" si="5"/>
        <v>5.1793559999999987E-3</v>
      </c>
      <c r="K32" s="77">
        <f t="shared" si="5"/>
        <v>4.4600009999999999E-3</v>
      </c>
      <c r="L32" s="77">
        <f t="shared" si="5"/>
        <v>0.26760006000000003</v>
      </c>
      <c r="M32" s="77">
        <f t="shared" si="5"/>
        <v>0.30069038999999992</v>
      </c>
      <c r="N32" s="77">
        <f t="shared" si="5"/>
        <v>77.978081999999986</v>
      </c>
      <c r="O32" s="77">
        <f t="shared" si="5"/>
        <v>5956.259399999999</v>
      </c>
      <c r="P32" s="77">
        <f t="shared" si="5"/>
        <v>0</v>
      </c>
      <c r="Q32" s="77">
        <f t="shared" ref="Q32:Q50" si="10">(IF(Q$27="%w/w SAR",((Q$28*10)*$B32),IF(Q$27="%w/w DM",(((Q$28*10)*($B$28/100))*$B32),IF(Q$27="kg/t SAR",(Q$28*$B32),IF(Q$27="kg/t DM",((Q$28*($B$28/100))*$B32),IF(Q$27="mg/kg SAR",((Q$28*0.001)*$B32),IF(Q$27="mg/kg DM",(((Q$28*0.001)*($B$28/100))*$B32),0)))))))*2.5</f>
        <v>86.682277499999984</v>
      </c>
      <c r="R32" s="77">
        <f t="shared" ref="R32:U50" si="11">IF(R$27="%w/w SAR",((R$28*10)*$B32),IF(R$27="%w/w DM",(((R$28*10)*($B$28/100))*$B32),IF(R$27="kg/t SAR",(R$28*$B32),IF(R$27="kg/t DM",((R$28*($B$28/100))*$B32),IF(R$27="mg/kg SAR",((R$28*0.001)*$B32),IF(R$27="mg/kg DM",(((R$28*0.001)*($B$28/100))*$B32),0))))))</f>
        <v>0</v>
      </c>
      <c r="S32" s="77">
        <f t="shared" si="11"/>
        <v>0.26760006000000003</v>
      </c>
      <c r="T32" s="77">
        <f t="shared" si="11"/>
        <v>0</v>
      </c>
      <c r="U32" s="77">
        <f t="shared" si="11"/>
        <v>0</v>
      </c>
      <c r="AB32" s="59"/>
      <c r="AC32" s="59"/>
      <c r="AD32" s="59"/>
      <c r="AE32" s="59"/>
      <c r="AF32" s="59"/>
      <c r="AG32" s="59"/>
      <c r="AH32" s="59"/>
      <c r="AI32" s="59"/>
    </row>
    <row r="33" spans="1:35" s="72" customFormat="1" ht="13" x14ac:dyDescent="0.35">
      <c r="A33" s="13" t="str">
        <f>E8</f>
        <v>Lodge</v>
      </c>
      <c r="B33" s="15">
        <v>221</v>
      </c>
      <c r="C33" s="77">
        <f t="shared" si="6"/>
        <v>116.39163899999997</v>
      </c>
      <c r="D33" s="77">
        <f t="shared" si="7"/>
        <v>74.491512185999994</v>
      </c>
      <c r="E33" s="77">
        <f t="shared" si="8"/>
        <v>13.349070734999998</v>
      </c>
      <c r="F33" s="77">
        <f t="shared" si="9"/>
        <v>59.634529499999992</v>
      </c>
      <c r="G33" s="77">
        <f t="shared" si="5"/>
        <v>0.14674841999999996</v>
      </c>
      <c r="H33" s="77">
        <f t="shared" si="5"/>
        <v>1.7840003999999996</v>
      </c>
      <c r="I33" s="77">
        <f t="shared" si="5"/>
        <v>0.30356780999999999</v>
      </c>
      <c r="J33" s="77">
        <f t="shared" si="5"/>
        <v>5.1793559999999987E-3</v>
      </c>
      <c r="K33" s="77">
        <f t="shared" si="5"/>
        <v>4.4600009999999999E-3</v>
      </c>
      <c r="L33" s="77">
        <f t="shared" si="5"/>
        <v>0.26760006000000003</v>
      </c>
      <c r="M33" s="77">
        <f t="shared" si="5"/>
        <v>0.30069038999999992</v>
      </c>
      <c r="N33" s="77">
        <f t="shared" si="5"/>
        <v>77.978081999999986</v>
      </c>
      <c r="O33" s="77">
        <f t="shared" si="5"/>
        <v>5956.259399999999</v>
      </c>
      <c r="P33" s="77">
        <f t="shared" si="5"/>
        <v>0</v>
      </c>
      <c r="Q33" s="77">
        <f t="shared" si="10"/>
        <v>86.682277499999984</v>
      </c>
      <c r="R33" s="77">
        <f t="shared" si="11"/>
        <v>0</v>
      </c>
      <c r="S33" s="77">
        <f t="shared" si="11"/>
        <v>0.26760006000000003</v>
      </c>
      <c r="T33" s="77">
        <f t="shared" si="11"/>
        <v>0</v>
      </c>
      <c r="U33" s="77">
        <f t="shared" si="11"/>
        <v>0</v>
      </c>
      <c r="AB33" s="59"/>
      <c r="AC33" s="59"/>
      <c r="AD33" s="59"/>
      <c r="AE33" s="59"/>
      <c r="AF33" s="59"/>
      <c r="AG33" s="59"/>
      <c r="AH33" s="59"/>
      <c r="AI33" s="59"/>
    </row>
    <row r="34" spans="1:35" s="72" customFormat="1" ht="13" x14ac:dyDescent="0.35">
      <c r="A34" s="13" t="str">
        <f>F8</f>
        <v>PC</v>
      </c>
      <c r="B34" s="15">
        <v>221</v>
      </c>
      <c r="C34" s="77">
        <f t="shared" si="6"/>
        <v>116.39163899999997</v>
      </c>
      <c r="D34" s="77">
        <f t="shared" si="7"/>
        <v>74.491512185999994</v>
      </c>
      <c r="E34" s="77">
        <f t="shared" si="8"/>
        <v>13.349070734999998</v>
      </c>
      <c r="F34" s="77">
        <f t="shared" si="9"/>
        <v>59.634529499999992</v>
      </c>
      <c r="G34" s="77">
        <f t="shared" si="5"/>
        <v>0.14674841999999996</v>
      </c>
      <c r="H34" s="77">
        <f t="shared" si="5"/>
        <v>1.7840003999999996</v>
      </c>
      <c r="I34" s="77">
        <f t="shared" si="5"/>
        <v>0.30356780999999999</v>
      </c>
      <c r="J34" s="77">
        <f t="shared" si="5"/>
        <v>5.1793559999999987E-3</v>
      </c>
      <c r="K34" s="77">
        <f t="shared" si="5"/>
        <v>4.4600009999999999E-3</v>
      </c>
      <c r="L34" s="77">
        <f t="shared" si="5"/>
        <v>0.26760006000000003</v>
      </c>
      <c r="M34" s="77">
        <f t="shared" si="5"/>
        <v>0.30069038999999992</v>
      </c>
      <c r="N34" s="77">
        <f t="shared" si="5"/>
        <v>77.978081999999986</v>
      </c>
      <c r="O34" s="77">
        <f t="shared" si="5"/>
        <v>5956.259399999999</v>
      </c>
      <c r="P34" s="77">
        <f t="shared" si="5"/>
        <v>0</v>
      </c>
      <c r="Q34" s="77">
        <f t="shared" si="10"/>
        <v>86.682277499999984</v>
      </c>
      <c r="R34" s="77">
        <f t="shared" si="11"/>
        <v>0</v>
      </c>
      <c r="S34" s="77">
        <f t="shared" si="11"/>
        <v>0.26760006000000003</v>
      </c>
      <c r="T34" s="77">
        <f t="shared" si="11"/>
        <v>0</v>
      </c>
      <c r="U34" s="77">
        <f t="shared" si="11"/>
        <v>0</v>
      </c>
      <c r="AB34" s="59"/>
      <c r="AC34" s="59"/>
      <c r="AD34" s="59"/>
      <c r="AE34" s="59"/>
      <c r="AF34" s="59"/>
      <c r="AG34" s="59"/>
      <c r="AH34" s="59"/>
      <c r="AI34" s="59"/>
    </row>
    <row r="35" spans="1:35" s="72" customFormat="1" ht="13" x14ac:dyDescent="0.35">
      <c r="A35" s="13" t="str">
        <f>G8</f>
        <v>17A</v>
      </c>
      <c r="B35" s="15">
        <v>221</v>
      </c>
      <c r="C35" s="77">
        <f t="shared" si="6"/>
        <v>116.39163899999997</v>
      </c>
      <c r="D35" s="77">
        <f t="shared" si="7"/>
        <v>74.491512185999994</v>
      </c>
      <c r="E35" s="77">
        <f t="shared" si="8"/>
        <v>13.349070734999998</v>
      </c>
      <c r="F35" s="77">
        <f t="shared" si="9"/>
        <v>59.634529499999992</v>
      </c>
      <c r="G35" s="77">
        <f t="shared" si="5"/>
        <v>0.14674841999999996</v>
      </c>
      <c r="H35" s="77">
        <f t="shared" si="5"/>
        <v>1.7840003999999996</v>
      </c>
      <c r="I35" s="77">
        <f t="shared" si="5"/>
        <v>0.30356780999999999</v>
      </c>
      <c r="J35" s="77">
        <f t="shared" si="5"/>
        <v>5.1793559999999987E-3</v>
      </c>
      <c r="K35" s="77">
        <f t="shared" si="5"/>
        <v>4.4600009999999999E-3</v>
      </c>
      <c r="L35" s="77">
        <f t="shared" si="5"/>
        <v>0.26760006000000003</v>
      </c>
      <c r="M35" s="77">
        <f t="shared" si="5"/>
        <v>0.30069038999999992</v>
      </c>
      <c r="N35" s="77">
        <f t="shared" si="5"/>
        <v>77.978081999999986</v>
      </c>
      <c r="O35" s="77">
        <f t="shared" si="5"/>
        <v>5956.259399999999</v>
      </c>
      <c r="P35" s="77">
        <f t="shared" si="5"/>
        <v>0</v>
      </c>
      <c r="Q35" s="77">
        <f t="shared" si="10"/>
        <v>86.682277499999984</v>
      </c>
      <c r="R35" s="77">
        <f t="shared" si="11"/>
        <v>0</v>
      </c>
      <c r="S35" s="77">
        <f t="shared" si="11"/>
        <v>0.26760006000000003</v>
      </c>
      <c r="T35" s="77">
        <f t="shared" si="11"/>
        <v>0</v>
      </c>
      <c r="U35" s="77">
        <f t="shared" si="11"/>
        <v>0</v>
      </c>
      <c r="AB35" s="59"/>
      <c r="AC35" s="59"/>
      <c r="AD35" s="59"/>
      <c r="AE35" s="59"/>
      <c r="AF35" s="59"/>
      <c r="AG35" s="59"/>
      <c r="AH35" s="59"/>
      <c r="AI35" s="59"/>
    </row>
    <row r="36" spans="1:35" s="72" customFormat="1" ht="13" x14ac:dyDescent="0.35">
      <c r="A36" s="13" t="str">
        <f>H8</f>
        <v>16A</v>
      </c>
      <c r="B36" s="15">
        <v>221</v>
      </c>
      <c r="C36" s="77">
        <f t="shared" si="6"/>
        <v>116.39163899999997</v>
      </c>
      <c r="D36" s="77">
        <f t="shared" si="7"/>
        <v>74.491512185999994</v>
      </c>
      <c r="E36" s="77">
        <f t="shared" si="8"/>
        <v>13.349070734999998</v>
      </c>
      <c r="F36" s="77">
        <f t="shared" si="9"/>
        <v>59.634529499999992</v>
      </c>
      <c r="G36" s="77">
        <f t="shared" si="5"/>
        <v>0.14674841999999996</v>
      </c>
      <c r="H36" s="77">
        <f t="shared" si="5"/>
        <v>1.7840003999999996</v>
      </c>
      <c r="I36" s="77">
        <f t="shared" si="5"/>
        <v>0.30356780999999999</v>
      </c>
      <c r="J36" s="77">
        <f t="shared" si="5"/>
        <v>5.1793559999999987E-3</v>
      </c>
      <c r="K36" s="77">
        <f t="shared" si="5"/>
        <v>4.4600009999999999E-3</v>
      </c>
      <c r="L36" s="77">
        <f t="shared" si="5"/>
        <v>0.26760006000000003</v>
      </c>
      <c r="M36" s="77">
        <f t="shared" si="5"/>
        <v>0.30069038999999992</v>
      </c>
      <c r="N36" s="77">
        <f t="shared" si="5"/>
        <v>77.978081999999986</v>
      </c>
      <c r="O36" s="77">
        <f t="shared" si="5"/>
        <v>5956.259399999999</v>
      </c>
      <c r="P36" s="77">
        <f t="shared" si="5"/>
        <v>0</v>
      </c>
      <c r="Q36" s="77">
        <f t="shared" si="10"/>
        <v>86.682277499999984</v>
      </c>
      <c r="R36" s="77">
        <f t="shared" si="11"/>
        <v>0</v>
      </c>
      <c r="S36" s="77">
        <f t="shared" si="11"/>
        <v>0.26760006000000003</v>
      </c>
      <c r="T36" s="77">
        <f t="shared" si="11"/>
        <v>0</v>
      </c>
      <c r="U36" s="77">
        <f t="shared" si="11"/>
        <v>0</v>
      </c>
      <c r="AB36" s="59"/>
      <c r="AC36" s="59"/>
      <c r="AD36" s="59"/>
      <c r="AE36" s="59"/>
      <c r="AF36" s="59"/>
      <c r="AG36" s="59"/>
      <c r="AH36" s="59"/>
      <c r="AI36" s="59"/>
    </row>
    <row r="37" spans="1:35" s="72" customFormat="1" ht="13" x14ac:dyDescent="0.35">
      <c r="A37" s="13" t="str">
        <f>I8</f>
        <v>A</v>
      </c>
      <c r="B37" s="15">
        <v>221</v>
      </c>
      <c r="C37" s="77">
        <f t="shared" si="6"/>
        <v>116.39163899999997</v>
      </c>
      <c r="D37" s="77">
        <f t="shared" si="7"/>
        <v>74.491512185999994</v>
      </c>
      <c r="E37" s="77">
        <f t="shared" si="8"/>
        <v>13.349070734999998</v>
      </c>
      <c r="F37" s="77">
        <f t="shared" si="9"/>
        <v>59.634529499999992</v>
      </c>
      <c r="G37" s="77">
        <f t="shared" si="5"/>
        <v>0.14674841999999996</v>
      </c>
      <c r="H37" s="77">
        <f t="shared" si="5"/>
        <v>1.7840003999999996</v>
      </c>
      <c r="I37" s="77">
        <f t="shared" si="5"/>
        <v>0.30356780999999999</v>
      </c>
      <c r="J37" s="77">
        <f t="shared" si="5"/>
        <v>5.1793559999999987E-3</v>
      </c>
      <c r="K37" s="77">
        <f t="shared" si="5"/>
        <v>4.4600009999999999E-3</v>
      </c>
      <c r="L37" s="77">
        <f t="shared" si="5"/>
        <v>0.26760006000000003</v>
      </c>
      <c r="M37" s="77">
        <f t="shared" si="5"/>
        <v>0.30069038999999992</v>
      </c>
      <c r="N37" s="77">
        <f t="shared" si="5"/>
        <v>77.978081999999986</v>
      </c>
      <c r="O37" s="77">
        <f t="shared" si="5"/>
        <v>5956.259399999999</v>
      </c>
      <c r="P37" s="77">
        <f t="shared" si="5"/>
        <v>0</v>
      </c>
      <c r="Q37" s="77">
        <f t="shared" si="10"/>
        <v>86.682277499999984</v>
      </c>
      <c r="R37" s="77">
        <f t="shared" si="11"/>
        <v>0</v>
      </c>
      <c r="S37" s="77">
        <f t="shared" si="11"/>
        <v>0.26760006000000003</v>
      </c>
      <c r="T37" s="77">
        <f t="shared" si="11"/>
        <v>0</v>
      </c>
      <c r="U37" s="77">
        <f t="shared" si="11"/>
        <v>0</v>
      </c>
      <c r="AB37" s="59"/>
      <c r="AC37" s="59"/>
      <c r="AD37" s="59"/>
      <c r="AE37" s="59"/>
      <c r="AF37" s="59"/>
      <c r="AG37" s="59"/>
      <c r="AH37" s="59"/>
      <c r="AI37" s="59"/>
    </row>
    <row r="38" spans="1:35" s="72" customFormat="1" ht="13" x14ac:dyDescent="0.35">
      <c r="A38" s="13" t="str">
        <f>J8</f>
        <v>B</v>
      </c>
      <c r="B38" s="15">
        <v>221</v>
      </c>
      <c r="C38" s="77">
        <f t="shared" si="6"/>
        <v>116.39163899999997</v>
      </c>
      <c r="D38" s="77">
        <f t="shared" si="7"/>
        <v>74.491512185999994</v>
      </c>
      <c r="E38" s="77">
        <f t="shared" si="8"/>
        <v>13.349070734999998</v>
      </c>
      <c r="F38" s="77">
        <f t="shared" si="9"/>
        <v>59.634529499999992</v>
      </c>
      <c r="G38" s="77">
        <f t="shared" si="5"/>
        <v>0.14674841999999996</v>
      </c>
      <c r="H38" s="77">
        <f t="shared" si="5"/>
        <v>1.7840003999999996</v>
      </c>
      <c r="I38" s="77">
        <f t="shared" si="5"/>
        <v>0.30356780999999999</v>
      </c>
      <c r="J38" s="77">
        <f t="shared" si="5"/>
        <v>5.1793559999999987E-3</v>
      </c>
      <c r="K38" s="77">
        <f t="shared" si="5"/>
        <v>4.4600009999999999E-3</v>
      </c>
      <c r="L38" s="77">
        <f t="shared" si="5"/>
        <v>0.26760006000000003</v>
      </c>
      <c r="M38" s="77">
        <f t="shared" si="5"/>
        <v>0.30069038999999992</v>
      </c>
      <c r="N38" s="77">
        <f t="shared" si="5"/>
        <v>77.978081999999986</v>
      </c>
      <c r="O38" s="77">
        <f t="shared" si="5"/>
        <v>5956.259399999999</v>
      </c>
      <c r="P38" s="77">
        <f t="shared" si="5"/>
        <v>0</v>
      </c>
      <c r="Q38" s="77">
        <f t="shared" si="10"/>
        <v>86.682277499999984</v>
      </c>
      <c r="R38" s="77">
        <f t="shared" si="11"/>
        <v>0</v>
      </c>
      <c r="S38" s="77">
        <f t="shared" si="11"/>
        <v>0.26760006000000003</v>
      </c>
      <c r="T38" s="77">
        <f t="shared" si="11"/>
        <v>0</v>
      </c>
      <c r="U38" s="77">
        <f t="shared" si="11"/>
        <v>0</v>
      </c>
      <c r="AB38" s="59"/>
      <c r="AC38" s="59"/>
      <c r="AD38" s="59"/>
      <c r="AE38" s="59"/>
      <c r="AF38" s="59"/>
      <c r="AG38" s="59"/>
      <c r="AH38" s="59"/>
      <c r="AI38" s="59"/>
    </row>
    <row r="39" spans="1:35" s="72" customFormat="1" ht="13" x14ac:dyDescent="0.35">
      <c r="A39" s="13" t="str">
        <f>K8</f>
        <v>C</v>
      </c>
      <c r="B39" s="15">
        <v>221</v>
      </c>
      <c r="C39" s="77">
        <f t="shared" si="6"/>
        <v>116.39163899999997</v>
      </c>
      <c r="D39" s="77">
        <f t="shared" si="7"/>
        <v>74.491512185999994</v>
      </c>
      <c r="E39" s="77">
        <f t="shared" si="8"/>
        <v>13.349070734999998</v>
      </c>
      <c r="F39" s="77">
        <f t="shared" si="9"/>
        <v>59.634529499999992</v>
      </c>
      <c r="G39" s="77">
        <f t="shared" si="5"/>
        <v>0.14674841999999996</v>
      </c>
      <c r="H39" s="77">
        <f t="shared" si="5"/>
        <v>1.7840003999999996</v>
      </c>
      <c r="I39" s="77">
        <f t="shared" si="5"/>
        <v>0.30356780999999999</v>
      </c>
      <c r="J39" s="77">
        <f t="shared" si="5"/>
        <v>5.1793559999999987E-3</v>
      </c>
      <c r="K39" s="77">
        <f t="shared" si="5"/>
        <v>4.4600009999999999E-3</v>
      </c>
      <c r="L39" s="77">
        <f t="shared" si="5"/>
        <v>0.26760006000000003</v>
      </c>
      <c r="M39" s="77">
        <f t="shared" si="5"/>
        <v>0.30069038999999992</v>
      </c>
      <c r="N39" s="77">
        <f t="shared" si="5"/>
        <v>77.978081999999986</v>
      </c>
      <c r="O39" s="77">
        <f t="shared" si="5"/>
        <v>5956.259399999999</v>
      </c>
      <c r="P39" s="77">
        <f t="shared" si="5"/>
        <v>0</v>
      </c>
      <c r="Q39" s="77">
        <f t="shared" si="10"/>
        <v>86.682277499999984</v>
      </c>
      <c r="R39" s="77">
        <f t="shared" si="11"/>
        <v>0</v>
      </c>
      <c r="S39" s="77">
        <f t="shared" si="11"/>
        <v>0.26760006000000003</v>
      </c>
      <c r="T39" s="77">
        <f t="shared" si="11"/>
        <v>0</v>
      </c>
      <c r="U39" s="77">
        <f t="shared" si="11"/>
        <v>0</v>
      </c>
      <c r="AB39" s="59"/>
      <c r="AC39" s="59"/>
      <c r="AD39" s="59"/>
      <c r="AE39" s="59"/>
      <c r="AF39" s="59"/>
      <c r="AG39" s="59"/>
      <c r="AH39" s="59"/>
      <c r="AI39" s="59"/>
    </row>
    <row r="40" spans="1:35" s="72" customFormat="1" ht="13" x14ac:dyDescent="0.35">
      <c r="A40" s="13" t="str">
        <f>L8</f>
        <v>D</v>
      </c>
      <c r="B40" s="15">
        <v>221</v>
      </c>
      <c r="C40" s="77">
        <f t="shared" si="6"/>
        <v>116.39163899999997</v>
      </c>
      <c r="D40" s="77">
        <f t="shared" si="7"/>
        <v>74.491512185999994</v>
      </c>
      <c r="E40" s="77">
        <f t="shared" si="8"/>
        <v>13.349070734999998</v>
      </c>
      <c r="F40" s="77">
        <f t="shared" si="9"/>
        <v>59.634529499999992</v>
      </c>
      <c r="G40" s="77">
        <f t="shared" si="5"/>
        <v>0.14674841999999996</v>
      </c>
      <c r="H40" s="77">
        <f t="shared" si="5"/>
        <v>1.7840003999999996</v>
      </c>
      <c r="I40" s="77">
        <f t="shared" si="5"/>
        <v>0.30356780999999999</v>
      </c>
      <c r="J40" s="77">
        <f t="shared" si="5"/>
        <v>5.1793559999999987E-3</v>
      </c>
      <c r="K40" s="77">
        <f t="shared" si="5"/>
        <v>4.4600009999999999E-3</v>
      </c>
      <c r="L40" s="77">
        <f t="shared" si="5"/>
        <v>0.26760006000000003</v>
      </c>
      <c r="M40" s="77">
        <f t="shared" si="5"/>
        <v>0.30069038999999992</v>
      </c>
      <c r="N40" s="77">
        <f t="shared" si="5"/>
        <v>77.978081999999986</v>
      </c>
      <c r="O40" s="77">
        <f t="shared" si="5"/>
        <v>5956.259399999999</v>
      </c>
      <c r="P40" s="77">
        <f t="shared" si="5"/>
        <v>0</v>
      </c>
      <c r="Q40" s="77">
        <f t="shared" si="10"/>
        <v>86.682277499999984</v>
      </c>
      <c r="R40" s="77">
        <f t="shared" si="11"/>
        <v>0</v>
      </c>
      <c r="S40" s="77">
        <f t="shared" si="11"/>
        <v>0.26760006000000003</v>
      </c>
      <c r="T40" s="77">
        <f t="shared" si="11"/>
        <v>0</v>
      </c>
      <c r="U40" s="77">
        <f t="shared" si="11"/>
        <v>0</v>
      </c>
      <c r="AB40" s="59"/>
      <c r="AC40" s="59"/>
      <c r="AD40" s="59"/>
      <c r="AE40" s="59"/>
      <c r="AF40" s="59"/>
      <c r="AG40" s="59"/>
      <c r="AH40" s="59"/>
      <c r="AI40" s="59"/>
    </row>
    <row r="41" spans="1:35" s="72" customFormat="1" ht="13" x14ac:dyDescent="0.35">
      <c r="A41" s="13" t="str">
        <f>M8</f>
        <v>E</v>
      </c>
      <c r="B41" s="15">
        <v>221</v>
      </c>
      <c r="C41" s="77">
        <f t="shared" si="6"/>
        <v>116.39163899999997</v>
      </c>
      <c r="D41" s="77">
        <f t="shared" si="7"/>
        <v>74.491512185999994</v>
      </c>
      <c r="E41" s="77">
        <f t="shared" si="8"/>
        <v>13.349070734999998</v>
      </c>
      <c r="F41" s="77">
        <f t="shared" si="9"/>
        <v>59.634529499999992</v>
      </c>
      <c r="G41" s="77">
        <f t="shared" si="5"/>
        <v>0.14674841999999996</v>
      </c>
      <c r="H41" s="77">
        <f t="shared" si="5"/>
        <v>1.7840003999999996</v>
      </c>
      <c r="I41" s="77">
        <f t="shared" si="5"/>
        <v>0.30356780999999999</v>
      </c>
      <c r="J41" s="77">
        <f t="shared" si="5"/>
        <v>5.1793559999999987E-3</v>
      </c>
      <c r="K41" s="77">
        <f t="shared" si="5"/>
        <v>4.4600009999999999E-3</v>
      </c>
      <c r="L41" s="77">
        <f t="shared" si="5"/>
        <v>0.26760006000000003</v>
      </c>
      <c r="M41" s="77">
        <f t="shared" si="5"/>
        <v>0.30069038999999992</v>
      </c>
      <c r="N41" s="77">
        <f t="shared" si="5"/>
        <v>77.978081999999986</v>
      </c>
      <c r="O41" s="77">
        <f t="shared" si="5"/>
        <v>5956.259399999999</v>
      </c>
      <c r="P41" s="77">
        <f t="shared" si="5"/>
        <v>0</v>
      </c>
      <c r="Q41" s="77">
        <f t="shared" si="10"/>
        <v>86.682277499999984</v>
      </c>
      <c r="R41" s="77">
        <f t="shared" si="11"/>
        <v>0</v>
      </c>
      <c r="S41" s="77">
        <f t="shared" si="11"/>
        <v>0.26760006000000003</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TP</v>
      </c>
      <c r="C57" s="8" t="str">
        <f t="shared" ref="C57:U57" si="13">D8</f>
        <v>BP</v>
      </c>
      <c r="D57" s="8" t="str">
        <f t="shared" si="13"/>
        <v>Lodge</v>
      </c>
      <c r="E57" s="8" t="str">
        <f t="shared" si="13"/>
        <v>PC</v>
      </c>
      <c r="F57" s="8" t="str">
        <f t="shared" si="13"/>
        <v>17A</v>
      </c>
      <c r="G57" s="8" t="str">
        <f t="shared" si="13"/>
        <v>16A</v>
      </c>
      <c r="H57" s="8" t="str">
        <f t="shared" si="13"/>
        <v>A</v>
      </c>
      <c r="I57" s="8" t="str">
        <f t="shared" si="13"/>
        <v>B</v>
      </c>
      <c r="J57" s="8" t="str">
        <f t="shared" si="13"/>
        <v>C</v>
      </c>
      <c r="K57" s="8" t="str">
        <f t="shared" si="13"/>
        <v>D</v>
      </c>
      <c r="L57" s="8" t="str">
        <f t="shared" si="13"/>
        <v>E</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6.6</v>
      </c>
      <c r="C60" s="76">
        <f t="shared" ref="C60:U60" si="14">D10</f>
        <v>6.9</v>
      </c>
      <c r="D60" s="76">
        <f t="shared" si="14"/>
        <v>6.6</v>
      </c>
      <c r="E60" s="76">
        <f t="shared" si="14"/>
        <v>6.4</v>
      </c>
      <c r="F60" s="76">
        <f t="shared" si="14"/>
        <v>6.5</v>
      </c>
      <c r="G60" s="76">
        <f t="shared" si="14"/>
        <v>6.5</v>
      </c>
      <c r="H60" s="76">
        <f t="shared" si="14"/>
        <v>6.9</v>
      </c>
      <c r="I60" s="76">
        <f t="shared" si="14"/>
        <v>6.9</v>
      </c>
      <c r="J60" s="76">
        <f t="shared" si="14"/>
        <v>6.8</v>
      </c>
      <c r="K60" s="76">
        <f t="shared" si="14"/>
        <v>6.9</v>
      </c>
      <c r="L60" s="76">
        <f t="shared" si="14"/>
        <v>6.7</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221</v>
      </c>
      <c r="C62" s="77">
        <f>B32</f>
        <v>221</v>
      </c>
      <c r="D62" s="77">
        <f>B33</f>
        <v>221</v>
      </c>
      <c r="E62" s="77">
        <f>B34</f>
        <v>221</v>
      </c>
      <c r="F62" s="77">
        <f>B35</f>
        <v>221</v>
      </c>
      <c r="G62" s="77">
        <f>B36</f>
        <v>221</v>
      </c>
      <c r="H62" s="77">
        <f>B37</f>
        <v>221</v>
      </c>
      <c r="I62" s="77">
        <f>B38</f>
        <v>221</v>
      </c>
      <c r="J62" s="77">
        <f>B39</f>
        <v>221</v>
      </c>
      <c r="K62" s="77">
        <f>B40</f>
        <v>221</v>
      </c>
      <c r="L62" s="77">
        <f>B41</f>
        <v>221</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-4.2000000000000011</v>
      </c>
      <c r="D64" s="77">
        <f t="shared" si="17"/>
        <v>-2.3999999999999968</v>
      </c>
      <c r="E64" s="77">
        <f t="shared" si="17"/>
        <v>-1.2000000000000011</v>
      </c>
      <c r="F64" s="77">
        <f t="shared" si="17"/>
        <v>-1.7999999999999989</v>
      </c>
      <c r="G64" s="77">
        <f t="shared" si="17"/>
        <v>-1.7999999999999989</v>
      </c>
      <c r="H64" s="77">
        <f t="shared" si="17"/>
        <v>-4.2000000000000011</v>
      </c>
      <c r="I64" s="77">
        <f t="shared" si="17"/>
        <v>-4.2000000000000011</v>
      </c>
      <c r="J64" s="77">
        <f t="shared" si="17"/>
        <v>-3.5999999999999979</v>
      </c>
      <c r="K64" s="77">
        <f t="shared" si="17"/>
        <v>-4.2000000000000011</v>
      </c>
      <c r="L64" s="77">
        <f t="shared" si="17"/>
        <v>-3</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4.2000000000000011</v>
      </c>
      <c r="D65" s="77">
        <f t="shared" si="18"/>
        <v>2.3999999999999968</v>
      </c>
      <c r="E65" s="77">
        <f t="shared" si="18"/>
        <v>1.2000000000000011</v>
      </c>
      <c r="F65" s="77">
        <f t="shared" si="18"/>
        <v>1.7999999999999989</v>
      </c>
      <c r="G65" s="77">
        <f t="shared" si="18"/>
        <v>1.7999999999999989</v>
      </c>
      <c r="H65" s="77">
        <f t="shared" si="18"/>
        <v>4.2000000000000011</v>
      </c>
      <c r="I65" s="77">
        <f t="shared" si="18"/>
        <v>4.2000000000000011</v>
      </c>
      <c r="J65" s="77">
        <f t="shared" si="18"/>
        <v>3.5999999999999979</v>
      </c>
      <c r="K65" s="77">
        <f t="shared" si="18"/>
        <v>4.2000000000000011</v>
      </c>
      <c r="L65" s="77">
        <f t="shared" si="18"/>
        <v>3</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'Bryngwyn wtw'!B29</f>
        <v>Application Rate</v>
      </c>
      <c r="C1" s="38" t="str">
        <f>'Bryngwyn wtw'!C29</f>
        <v>Nitrogen Addition</v>
      </c>
      <c r="D1" s="38" t="str">
        <f>'Bryngwyn wtw'!D29</f>
        <v>Phosphate Addition</v>
      </c>
      <c r="E1" s="38" t="str">
        <f>'Bryngwyn wtw'!E29</f>
        <v>Potash  Addition</v>
      </c>
      <c r="F1" s="38" t="str">
        <f>'Bryngwyn wtw'!F29</f>
        <v>Mg Oxide Addition</v>
      </c>
      <c r="G1" s="38" t="str">
        <f>'Bryngwyn wtw'!G29</f>
        <v>Copper Addition</v>
      </c>
      <c r="H1" s="38" t="str">
        <f>'Bryngwyn wtw'!H29</f>
        <v>Zinc Addition</v>
      </c>
      <c r="I1" s="38" t="str">
        <f>'Bryngwyn wtw'!I29</f>
        <v>Lead Addition</v>
      </c>
      <c r="J1" s="38" t="str">
        <f>'Bryngwyn wtw'!J29</f>
        <v>Cadmium Addition</v>
      </c>
      <c r="K1" s="38" t="str">
        <f>'Bryngwyn wtw'!K29</f>
        <v>Mercury Addition</v>
      </c>
      <c r="L1" s="38" t="str">
        <f>'Bryngwyn wtw'!L29</f>
        <v>Nickel Addition</v>
      </c>
      <c r="M1" s="38" t="str">
        <f>'Bryngwyn wtw'!M29</f>
        <v>Chromium Addition</v>
      </c>
      <c r="N1" s="38" t="str">
        <f>'Bryngwyn wtw'!N29</f>
        <v>Aluminium Addition</v>
      </c>
      <c r="O1" s="38" t="str">
        <f>'Bryngwyn wtw'!O29</f>
        <v>Iron Addition</v>
      </c>
      <c r="P1" s="38" t="str">
        <f>'Bryngwyn wtw'!P29</f>
        <v xml:space="preserve">Sodium Addition                 </v>
      </c>
      <c r="Q1" s="38" t="str">
        <f>'Bryngwyn wtw'!Q29</f>
        <v>SO3  Addition                             kg/ha</v>
      </c>
      <c r="R1" s="38" t="str">
        <f>'Bryngwyn wtw'!R29</f>
        <v xml:space="preserve">Selenium Addition </v>
      </c>
      <c r="S1" s="38" t="str">
        <f>'Bryngwyn wtw'!S29</f>
        <v xml:space="preserve">Arsenic  Addition  </v>
      </c>
      <c r="T1" s="38" t="str">
        <f>'Bryngwyn wtw'!T29</f>
        <v xml:space="preserve">Molybdenum Addition  </v>
      </c>
      <c r="U1" s="38" t="str">
        <f>'Bryngwyn wtw'!U29</f>
        <v xml:space="preserve">Fluoride Addition </v>
      </c>
    </row>
    <row r="2" spans="1:21" ht="25" x14ac:dyDescent="0.25">
      <c r="A2" s="144"/>
      <c r="B2" s="38" t="str">
        <f>'Bryngwyn wtw'!B30</f>
        <v>tonnes/ha</v>
      </c>
      <c r="C2" s="38" t="str">
        <f>'Bryngwyn wtw'!C30</f>
        <v>kg/ha</v>
      </c>
      <c r="D2" s="38" t="str">
        <f>'Bryngwyn wtw'!D30</f>
        <v>P2O5 
kg/ha</v>
      </c>
      <c r="E2" s="38" t="str">
        <f>'Bryngwyn wtw'!E30</f>
        <v>K2O 
kg/ha</v>
      </c>
      <c r="F2" s="38" t="str">
        <f>'Bryngwyn wtw'!F30</f>
        <v>MgO 
kg/ha</v>
      </c>
      <c r="G2" s="38" t="str">
        <f>'Bryngwyn wtw'!G30</f>
        <v>kg/ha</v>
      </c>
      <c r="H2" s="38" t="str">
        <f>'Bryngwyn wtw'!H30</f>
        <v>kg/ha</v>
      </c>
      <c r="I2" s="38" t="str">
        <f>'Bryngwyn wtw'!I30</f>
        <v>kg/ha</v>
      </c>
      <c r="J2" s="38" t="str">
        <f>'Bryngwyn wtw'!J30</f>
        <v>kg/ha</v>
      </c>
      <c r="K2" s="38" t="str">
        <f>'Bryngwyn wtw'!K30</f>
        <v>kg/ha</v>
      </c>
      <c r="L2" s="38" t="str">
        <f>'Bryngwyn wtw'!L30</f>
        <v>kg/ha</v>
      </c>
      <c r="M2" s="38" t="str">
        <f>'Bryngwyn wtw'!M30</f>
        <v>kg/ha</v>
      </c>
      <c r="N2" s="38" t="str">
        <f>'Bryngwyn wtw'!N30</f>
        <v>kg/ha</v>
      </c>
      <c r="O2" s="38" t="str">
        <f>'Bryngwyn wtw'!O30</f>
        <v>kg/ha</v>
      </c>
      <c r="P2" s="38" t="str">
        <f>'Bryngwyn wtw'!P30</f>
        <v>kg/ha</v>
      </c>
      <c r="Q2" s="38" t="str">
        <f>'Bryngwyn wtw'!Q30</f>
        <v>kg/ha</v>
      </c>
      <c r="R2" s="38" t="str">
        <f>'Bryngwyn wtw'!R30</f>
        <v>kg/ha</v>
      </c>
      <c r="S2" s="38" t="str">
        <f>'Bryngwyn wtw'!S30</f>
        <v>kg/ha</v>
      </c>
      <c r="T2" s="38" t="str">
        <f>'Bryngwyn wtw'!T30</f>
        <v>kg/ha</v>
      </c>
      <c r="U2" s="38" t="str">
        <f>'Bryngwyn wtw'!U30</f>
        <v>kg/ha</v>
      </c>
    </row>
    <row r="3" spans="1:21" x14ac:dyDescent="0.25">
      <c r="A3" s="36">
        <v>1</v>
      </c>
      <c r="B3" s="33">
        <f>'Bryngwyn wtw'!B31</f>
        <v>250</v>
      </c>
      <c r="C3" s="33">
        <f>'Bryngwyn wtw'!C31</f>
        <v>50</v>
      </c>
      <c r="D3" s="33">
        <f>'Bryngwyn wtw'!D31</f>
        <v>20.504449999999999</v>
      </c>
      <c r="E3" s="33">
        <f>'Bryngwyn wtw'!E31</f>
        <v>3.0125000000000002</v>
      </c>
      <c r="F3" s="33">
        <f>'Bryngwyn wtw'!F31</f>
        <v>4.1449999999999996</v>
      </c>
      <c r="G3" s="33">
        <f>'Bryngwyn wtw'!G31</f>
        <v>0.185</v>
      </c>
      <c r="H3" s="33">
        <f>'Bryngwyn wtw'!H31</f>
        <v>0.84250000000000003</v>
      </c>
      <c r="I3" s="33">
        <f>'Bryngwyn wtw'!I31</f>
        <v>0.125</v>
      </c>
      <c r="J3" s="33">
        <f>'Bryngwyn wtw'!J31</f>
        <v>4.0000000000000001E-3</v>
      </c>
      <c r="K3" s="33">
        <f>'Bryngwyn wtw'!K31</f>
        <v>1.2500000000000001E-2</v>
      </c>
      <c r="L3" s="33">
        <f>'Bryngwyn wtw'!L31</f>
        <v>0.193</v>
      </c>
      <c r="M3" s="33">
        <f>'Bryngwyn wtw'!M31</f>
        <v>0.22875000000000001</v>
      </c>
      <c r="N3" s="33">
        <f>'Bryngwyn wtw'!N31</f>
        <v>11.75</v>
      </c>
      <c r="O3" s="33">
        <f>'Bryngwyn wtw'!O31</f>
        <v>2670.2500000000005</v>
      </c>
      <c r="P3" s="33">
        <f>'Bryngwyn wtw'!P31</f>
        <v>0</v>
      </c>
      <c r="Q3" s="33">
        <f>'Bryngwyn wtw'!Q31</f>
        <v>51.625</v>
      </c>
      <c r="R3" s="33">
        <f>'Bryngwyn wtw'!R31</f>
        <v>1.575E-2</v>
      </c>
      <c r="S3" s="33">
        <f>'Bryngwyn wtw'!S31</f>
        <v>0.125</v>
      </c>
      <c r="T3" s="33">
        <f>'Bryngwyn wtw'!T31</f>
        <v>0</v>
      </c>
      <c r="U3" s="33">
        <f>'Bryngwyn wtw'!U31</f>
        <v>2.5</v>
      </c>
    </row>
    <row r="4" spans="1:21" x14ac:dyDescent="0.25">
      <c r="A4" s="36">
        <v>2</v>
      </c>
      <c r="B4" s="33">
        <f>'Capel Dewi'!B31</f>
        <v>250</v>
      </c>
      <c r="C4" s="33">
        <f>'Capel Dewi'!C31</f>
        <v>87.69</v>
      </c>
      <c r="D4" s="33">
        <f>'Capel Dewi'!D31</f>
        <v>12.524324250000003</v>
      </c>
      <c r="E4" s="33">
        <f>'Capel Dewi'!E31</f>
        <v>0.92959725000000004</v>
      </c>
      <c r="F4" s="33">
        <f>'Capel Dewi'!F31</f>
        <v>4.7297766000000001</v>
      </c>
      <c r="G4" s="33">
        <f>'Capel Dewi'!G31</f>
        <v>4.3290000000000002E-2</v>
      </c>
      <c r="H4" s="33">
        <f>'Capel Dewi'!H31</f>
        <v>6.8264999999999992E-2</v>
      </c>
      <c r="I4" s="33">
        <f>'Capel Dewi'!I31</f>
        <v>3.4410000000000003E-2</v>
      </c>
      <c r="J4" s="33">
        <f>'Capel Dewi'!J31</f>
        <v>1.9425E-3</v>
      </c>
      <c r="K4" s="33">
        <f>'Capel Dewi'!K31</f>
        <v>5.0505000000000003E-3</v>
      </c>
      <c r="L4" s="33">
        <f>'Capel Dewi'!L31</f>
        <v>2.8304999999999997E-2</v>
      </c>
      <c r="M4" s="33">
        <f>'Capel Dewi'!M31</f>
        <v>2.3865000000000004E-2</v>
      </c>
      <c r="N4" s="33">
        <f>'Capel Dewi'!N31</f>
        <v>11.988000000000001</v>
      </c>
      <c r="O4" s="33">
        <f>'Capel Dewi'!O31</f>
        <v>2342.1000000000004</v>
      </c>
      <c r="P4" s="33">
        <f>'Capel Dewi'!P31</f>
        <v>0</v>
      </c>
      <c r="Q4" s="33">
        <f>'Capel Dewi'!Q31</f>
        <v>30.38625</v>
      </c>
      <c r="R4" s="33">
        <f>'Capel Dewi'!R31</f>
        <v>0</v>
      </c>
      <c r="S4" s="33">
        <f>'Capel Dewi'!S31</f>
        <v>0</v>
      </c>
      <c r="T4" s="33">
        <f>'Capel Dewi'!T31</f>
        <v>0</v>
      </c>
      <c r="U4" s="33">
        <f>'Capel Dewi'!U31</f>
        <v>0</v>
      </c>
    </row>
    <row r="5" spans="1:21" x14ac:dyDescent="0.25">
      <c r="A5" s="36">
        <v>3</v>
      </c>
      <c r="B5" s="33">
        <f>'Cefn Dryscoed'!B31</f>
        <v>250</v>
      </c>
      <c r="C5" s="33">
        <f>'Cefn Dryscoed'!C31</f>
        <v>58.289999999999985</v>
      </c>
      <c r="D5" s="33">
        <f>'Cefn Dryscoed'!D31</f>
        <v>21.758199749999999</v>
      </c>
      <c r="E5" s="33">
        <f>'Cefn Dryscoed'!E31</f>
        <v>1.3018518749999997</v>
      </c>
      <c r="F5" s="33">
        <f>'Cefn Dryscoed'!F31</f>
        <v>3.3742372499999989</v>
      </c>
      <c r="G5" s="33">
        <f>'Cefn Dryscoed'!G31</f>
        <v>3.9194999999999994E-2</v>
      </c>
      <c r="H5" s="33">
        <f>'Cefn Dryscoed'!H31</f>
        <v>0.35174999999999995</v>
      </c>
      <c r="I5" s="33">
        <f>'Cefn Dryscoed'!I31</f>
        <v>3.1154999999999995E-2</v>
      </c>
      <c r="J5" s="33">
        <f>'Cefn Dryscoed'!J31</f>
        <v>5.5274999999999996E-4</v>
      </c>
      <c r="K5" s="33">
        <f>'Cefn Dryscoed'!K31</f>
        <v>5.0249999999999991E-3</v>
      </c>
      <c r="L5" s="33">
        <f>'Cefn Dryscoed'!L31</f>
        <v>2.5627499999999991E-2</v>
      </c>
      <c r="M5" s="33">
        <f>'Cefn Dryscoed'!M31</f>
        <v>2.1607499999999995E-2</v>
      </c>
      <c r="N5" s="33">
        <f>'Cefn Dryscoed'!N31</f>
        <v>738.67499999999984</v>
      </c>
      <c r="O5" s="33">
        <f>'Cefn Dryscoed'!O31</f>
        <v>75.374999999999986</v>
      </c>
      <c r="P5" s="33">
        <f>'Cefn Dryscoed'!P31</f>
        <v>0</v>
      </c>
      <c r="Q5" s="33">
        <f>'Cefn Dryscoed'!Q31</f>
        <v>109.16812499999997</v>
      </c>
      <c r="R5" s="33">
        <f>'Cefn Dryscoed'!R31</f>
        <v>0</v>
      </c>
      <c r="S5" s="33">
        <f>'Cefn Dryscoed'!S31</f>
        <v>0.10351499999999998</v>
      </c>
      <c r="T5" s="33">
        <f>'Cefn Dryscoed'!T31</f>
        <v>0</v>
      </c>
      <c r="U5" s="33">
        <f>'Cefn Dryscoed'!U31</f>
        <v>0</v>
      </c>
    </row>
    <row r="6" spans="1:21" x14ac:dyDescent="0.25">
      <c r="A6" s="36">
        <v>4</v>
      </c>
      <c r="B6" s="33">
        <f>Cray!B31</f>
        <v>250</v>
      </c>
      <c r="C6" s="33">
        <f>Cray!C31</f>
        <v>60.434000000000005</v>
      </c>
      <c r="D6" s="33">
        <f>Cray!D31</f>
        <v>14.4440677</v>
      </c>
      <c r="E6" s="33">
        <f>Cray!E31</f>
        <v>0.70239450000000003</v>
      </c>
      <c r="F6" s="33">
        <f>Cray!F31</f>
        <v>4.8877839999999999</v>
      </c>
      <c r="G6" s="33">
        <f>Cray!G31</f>
        <v>0.13467000000000004</v>
      </c>
      <c r="H6" s="33">
        <f>Cray!H31</f>
        <v>0.76380000000000003</v>
      </c>
      <c r="I6" s="33">
        <f>Cray!I31</f>
        <v>0.11256000000000002</v>
      </c>
      <c r="J6" s="33">
        <f>Cray!J31</f>
        <v>6.365E-3</v>
      </c>
      <c r="K6" s="33">
        <f>Cray!K31</f>
        <v>5.025E-3</v>
      </c>
      <c r="L6" s="33">
        <f>Cray!L31</f>
        <v>9.3800000000000008E-2</v>
      </c>
      <c r="M6" s="33">
        <f>Cray!M31</f>
        <v>7.9060000000000019E-2</v>
      </c>
      <c r="N6" s="33">
        <f>Cray!N31</f>
        <v>19.765000000000001</v>
      </c>
      <c r="O6" s="33">
        <f>Cray!O31</f>
        <v>2834.1000000000004</v>
      </c>
      <c r="P6" s="33">
        <f>Cray!P31</f>
        <v>0</v>
      </c>
      <c r="Q6" s="33">
        <f>Cray!Q31</f>
        <v>58.625000000000007</v>
      </c>
      <c r="R6" s="33">
        <f>Cray!R31</f>
        <v>0</v>
      </c>
      <c r="S6" s="33">
        <f>Cray!S31</f>
        <v>0.29547000000000001</v>
      </c>
      <c r="T6" s="33">
        <f>Cray!T31</f>
        <v>0</v>
      </c>
      <c r="U6" s="33">
        <f>Cray!U31</f>
        <v>0</v>
      </c>
    </row>
    <row r="7" spans="1:21" x14ac:dyDescent="0.25">
      <c r="A7" s="36">
        <v>5</v>
      </c>
      <c r="B7" s="33">
        <f>Elan!B31</f>
        <v>250</v>
      </c>
      <c r="C7" s="33">
        <f>Elan!C31</f>
        <v>69</v>
      </c>
      <c r="D7" s="33">
        <f>Elan!D31</f>
        <v>6.8867459999999996</v>
      </c>
      <c r="E7" s="33">
        <f>Elan!E31</f>
        <v>2.6461800000000002</v>
      </c>
      <c r="F7" s="33">
        <f>Elan!F31</f>
        <v>6.5258880000000001</v>
      </c>
      <c r="G7" s="33">
        <f>Elan!G31</f>
        <v>0.21899999999999997</v>
      </c>
      <c r="H7" s="33">
        <f>Elan!H31</f>
        <v>0.95399999999999996</v>
      </c>
      <c r="I7" s="33">
        <f>Elan!I31</f>
        <v>0.15600000000000003</v>
      </c>
      <c r="J7" s="33">
        <f>Elan!J31</f>
        <v>5.4000000000000012E-3</v>
      </c>
      <c r="K7" s="33">
        <f>Elan!K31</f>
        <v>5.0400000000000002E-3</v>
      </c>
      <c r="L7" s="33">
        <f>Elan!L31</f>
        <v>4.9800000000000004E-2</v>
      </c>
      <c r="M7" s="33">
        <f>Elan!M31</f>
        <v>5.3280000000000008E-2</v>
      </c>
      <c r="N7" s="33">
        <f>Elan!N31</f>
        <v>16.38</v>
      </c>
      <c r="O7" s="33">
        <f>Elan!O31</f>
        <v>2424</v>
      </c>
      <c r="P7" s="33">
        <f>Elan!P31</f>
        <v>0</v>
      </c>
      <c r="Q7" s="33">
        <f>Elan!Q31</f>
        <v>99.600000000000023</v>
      </c>
      <c r="R7" s="33">
        <f>Elan!R31</f>
        <v>0</v>
      </c>
      <c r="S7" s="33">
        <f>Elan!S31</f>
        <v>0.53580000000000005</v>
      </c>
      <c r="T7" s="33">
        <f>Elan!T31</f>
        <v>0</v>
      </c>
      <c r="U7" s="33">
        <f>Elan!U31</f>
        <v>0</v>
      </c>
    </row>
    <row r="8" spans="1:21" x14ac:dyDescent="0.25">
      <c r="A8" s="36">
        <v>6</v>
      </c>
      <c r="B8" s="33">
        <f>Hirwaun!B31</f>
        <v>250</v>
      </c>
      <c r="C8" s="33">
        <f>Hirwaun!C31</f>
        <v>53.534999999999997</v>
      </c>
      <c r="D8" s="33">
        <f>Hirwaun!D31</f>
        <v>10.6105374</v>
      </c>
      <c r="E8" s="33">
        <f>Hirwaun!E31</f>
        <v>2.3103465000000001</v>
      </c>
      <c r="F8" s="33">
        <f>Hirwaun!F31</f>
        <v>6.4196931000000008</v>
      </c>
      <c r="G8" s="33">
        <f>Hirwaun!G31</f>
        <v>0.25335750000000007</v>
      </c>
      <c r="H8" s="33">
        <f>Hirwaun!H31</f>
        <v>1.38195</v>
      </c>
      <c r="I8" s="33">
        <f>Hirwaun!I31</f>
        <v>0.15251250000000002</v>
      </c>
      <c r="J8" s="33">
        <f>Hirwaun!J31</f>
        <v>5.4157500000000004E-3</v>
      </c>
      <c r="K8" s="33">
        <f>Hirwaun!K31</f>
        <v>4.9800000000000009E-3</v>
      </c>
      <c r="L8" s="33">
        <f>Hirwaun!L31</f>
        <v>9.0885000000000007E-2</v>
      </c>
      <c r="M8" s="33">
        <f>Hirwaun!M31</f>
        <v>9.3997500000000012E-2</v>
      </c>
      <c r="N8" s="33">
        <f>Hirwaun!N31</f>
        <v>13.695000000000002</v>
      </c>
      <c r="O8" s="33">
        <f>Hirwaun!O31</f>
        <v>2359.2750000000001</v>
      </c>
      <c r="P8" s="33">
        <f>Hirwaun!P31</f>
        <v>0</v>
      </c>
      <c r="Q8" s="33">
        <f>Hirwaun!Q31</f>
        <v>91.351875000000007</v>
      </c>
      <c r="R8" s="33">
        <f>Hirwaun!R31</f>
        <v>0</v>
      </c>
      <c r="S8" s="33">
        <f>Hirwaun!S31</f>
        <v>0.25273500000000004</v>
      </c>
      <c r="T8" s="33">
        <f>Hirwaun!T31</f>
        <v>0</v>
      </c>
      <c r="U8" s="33">
        <f>Hirwaun!U31</f>
        <v>0</v>
      </c>
    </row>
    <row r="9" spans="1:21" x14ac:dyDescent="0.25">
      <c r="A9" s="36">
        <v>7</v>
      </c>
      <c r="B9" s="33">
        <f>Llyswen!B31</f>
        <v>250</v>
      </c>
      <c r="C9" s="33">
        <f>Llyswen!C31</f>
        <v>61.055999999999997</v>
      </c>
      <c r="D9" s="33">
        <f>Llyswen!D31</f>
        <v>22.213535999999998</v>
      </c>
      <c r="E9" s="33">
        <f>Llyswen!E31</f>
        <v>5.1477599999999981</v>
      </c>
      <c r="F9" s="33">
        <f>Llyswen!F31</f>
        <v>17.190144</v>
      </c>
      <c r="G9" s="33">
        <f>Llyswen!G31</f>
        <v>0.20255999999999999</v>
      </c>
      <c r="H9" s="33">
        <f>Llyswen!H31</f>
        <v>0.50112000000000001</v>
      </c>
      <c r="I9" s="33">
        <f>Llyswen!I31</f>
        <v>5.9519999999999997E-2</v>
      </c>
      <c r="J9" s="33">
        <f>Llyswen!J31</f>
        <v>2.3999999999999998E-3</v>
      </c>
      <c r="K9" s="33">
        <f>Llyswen!K31</f>
        <v>5.0880000000000005E-3</v>
      </c>
      <c r="L9" s="33">
        <f>Llyswen!L31</f>
        <v>0.52895999999999999</v>
      </c>
      <c r="M9" s="33">
        <f>Llyswen!M31</f>
        <v>4.1279999999999997E-2</v>
      </c>
      <c r="N9" s="33">
        <f>Llyswen!N31</f>
        <v>998.4</v>
      </c>
      <c r="O9" s="33">
        <f>Llyswen!O31</f>
        <v>75.263999999999996</v>
      </c>
      <c r="P9" s="33">
        <f>Llyswen!P31</f>
        <v>0</v>
      </c>
      <c r="Q9" s="33">
        <f>Llyswen!Q31</f>
        <v>91.44</v>
      </c>
      <c r="R9" s="33">
        <f>Llyswen!R31</f>
        <v>0</v>
      </c>
      <c r="S9" s="33">
        <f>Llyswen!S31</f>
        <v>0.39072000000000007</v>
      </c>
      <c r="T9" s="33">
        <f>Llyswen!T31</f>
        <v>0</v>
      </c>
      <c r="U9" s="33">
        <f>Llyswen!U31</f>
        <v>0</v>
      </c>
    </row>
    <row r="10" spans="1:21" x14ac:dyDescent="0.25">
      <c r="A10" s="36">
        <v>8</v>
      </c>
      <c r="B10" s="33">
        <f>Newent!B31</f>
        <v>250</v>
      </c>
      <c r="C10" s="33">
        <f>Newent!C31</f>
        <v>50</v>
      </c>
      <c r="D10" s="33">
        <f>Newent!D31</f>
        <v>6.5866249999999997</v>
      </c>
      <c r="E10" s="33">
        <f>Newent!E31</f>
        <v>7.4408750000000001</v>
      </c>
      <c r="F10" s="33">
        <f>Newent!F31</f>
        <v>4.2278999999999991</v>
      </c>
      <c r="G10" s="33">
        <f>Newent!G31</f>
        <v>0.10500000000000001</v>
      </c>
      <c r="H10" s="33">
        <f>Newent!H31</f>
        <v>0.27500000000000002</v>
      </c>
      <c r="I10" s="33">
        <f>Newent!I31</f>
        <v>0.125</v>
      </c>
      <c r="J10" s="33">
        <f>Newent!J31</f>
        <v>2.5000000000000001E-3</v>
      </c>
      <c r="K10" s="33">
        <f>Newent!K31</f>
        <v>1.2500000000000001E-2</v>
      </c>
      <c r="L10" s="33">
        <f>Newent!L31</f>
        <v>5.5E-2</v>
      </c>
      <c r="M10" s="33">
        <f>Newent!M31</f>
        <v>7.7499999999999999E-2</v>
      </c>
      <c r="N10" s="33">
        <f>Newent!N31</f>
        <v>463</v>
      </c>
      <c r="O10" s="33">
        <f>Newent!O31</f>
        <v>21.125</v>
      </c>
      <c r="P10" s="33">
        <f>Newent!P31</f>
        <v>2.5</v>
      </c>
      <c r="Q10" s="33">
        <f>Newent!Q31</f>
        <v>57.5</v>
      </c>
      <c r="R10" s="33">
        <f>Newent!R31</f>
        <v>1.2500000000000001E-2</v>
      </c>
      <c r="S10" s="33">
        <f>Newent!S31</f>
        <v>0.17</v>
      </c>
      <c r="T10" s="33">
        <f>Newent!T31</f>
        <v>1.2500000000000001E-2</v>
      </c>
      <c r="U10" s="33">
        <f>Newent!U31</f>
        <v>2.5</v>
      </c>
    </row>
    <row r="11" spans="1:21" x14ac:dyDescent="0.25">
      <c r="A11" s="36">
        <v>9</v>
      </c>
      <c r="B11" s="33">
        <f>Talybont!B31</f>
        <v>250</v>
      </c>
      <c r="C11" s="33">
        <f>Talybont!C31</f>
        <v>92.07</v>
      </c>
      <c r="D11" s="33">
        <f>Talybont!D31</f>
        <v>29.686777999999997</v>
      </c>
      <c r="E11" s="33">
        <f>Talybont!E31</f>
        <v>3.9241427500000001</v>
      </c>
      <c r="F11" s="33">
        <f>Talybont!F31</f>
        <v>5.0459986499999987</v>
      </c>
      <c r="G11" s="33">
        <f>Talybont!G31</f>
        <v>0.20119000000000001</v>
      </c>
      <c r="H11" s="33">
        <f>Talybont!H31</f>
        <v>0.141515</v>
      </c>
      <c r="I11" s="33">
        <f>Talybont!I31</f>
        <v>3.2395E-2</v>
      </c>
      <c r="J11" s="33">
        <f>Talybont!J31</f>
        <v>3.5804999999999999E-3</v>
      </c>
      <c r="K11" s="33">
        <f>Talybont!K31</f>
        <v>5.0297500000000004E-3</v>
      </c>
      <c r="L11" s="33">
        <f>Talybont!L31</f>
        <v>4.3477499999999988E-2</v>
      </c>
      <c r="M11" s="33">
        <f>Talybont!M31</f>
        <v>5.1746750000000001E-2</v>
      </c>
      <c r="N11" s="33">
        <f>Talybont!N31</f>
        <v>1457.7749999999999</v>
      </c>
      <c r="O11" s="33">
        <f>Talybont!O31</f>
        <v>44.415249999999993</v>
      </c>
      <c r="P11" s="33">
        <f>Talybont!P31</f>
        <v>0</v>
      </c>
      <c r="Q11" s="33">
        <f>Talybont!Q31</f>
        <v>121.48124999999999</v>
      </c>
      <c r="R11" s="33">
        <f>Talybont!R31</f>
        <v>0</v>
      </c>
      <c r="S11" s="33">
        <f>Talybont!S31</f>
        <v>0</v>
      </c>
      <c r="T11" s="33">
        <f>Talybont!T31</f>
        <v>0</v>
      </c>
      <c r="U11" s="33">
        <f>Talybont!U31</f>
        <v>0</v>
      </c>
    </row>
    <row r="12" spans="1:21" x14ac:dyDescent="0.25">
      <c r="A12" s="36">
        <v>10</v>
      </c>
      <c r="B12" s="33">
        <f>Whitbourne!B31</f>
        <v>221</v>
      </c>
      <c r="C12" s="33">
        <f>Whitbourne!C31</f>
        <v>116.39163899999997</v>
      </c>
      <c r="D12" s="33">
        <f>Whitbourne!D31</f>
        <v>74.491512185999994</v>
      </c>
      <c r="E12" s="33">
        <f>Whitbourne!E31</f>
        <v>13.349070734999998</v>
      </c>
      <c r="F12" s="33">
        <f>Whitbourne!F31</f>
        <v>59.634529499999992</v>
      </c>
      <c r="G12" s="33">
        <f>Whitbourne!G31</f>
        <v>0.14674841999999996</v>
      </c>
      <c r="H12" s="33">
        <f>Whitbourne!H31</f>
        <v>1.7840003999999996</v>
      </c>
      <c r="I12" s="33">
        <f>Whitbourne!I31</f>
        <v>0.30356780999999999</v>
      </c>
      <c r="J12" s="33">
        <f>Whitbourne!J31</f>
        <v>5.1793559999999987E-3</v>
      </c>
      <c r="K12" s="33">
        <f>Whitbourne!K31</f>
        <v>4.4600009999999999E-3</v>
      </c>
      <c r="L12" s="33">
        <f>Whitbourne!L31</f>
        <v>0.26760006000000003</v>
      </c>
      <c r="M12" s="33">
        <f>Whitbourne!M31</f>
        <v>0.30069038999999992</v>
      </c>
      <c r="N12" s="33">
        <f>Whitbourne!N31</f>
        <v>77.978081999999986</v>
      </c>
      <c r="O12" s="33">
        <f>Whitbourne!O31</f>
        <v>5956.259399999999</v>
      </c>
      <c r="P12" s="33">
        <f>Whitbourne!P31</f>
        <v>0</v>
      </c>
      <c r="Q12" s="33">
        <f>Whitbourne!Q31</f>
        <v>86.682277499999984</v>
      </c>
      <c r="R12" s="33">
        <f>Whitbourne!R31</f>
        <v>0</v>
      </c>
      <c r="S12" s="33">
        <f>Whitbourne!S31</f>
        <v>0.26760006000000003</v>
      </c>
      <c r="T12" s="33">
        <f>Whitbourne!T31</f>
        <v>0</v>
      </c>
      <c r="U12" s="33">
        <f>Whitbourne!U31</f>
        <v>0</v>
      </c>
    </row>
    <row r="13" spans="1:21" s="82" customFormat="1" ht="15.5" x14ac:dyDescent="0.35">
      <c r="A13" s="80" t="s">
        <v>85</v>
      </c>
      <c r="B13" s="81">
        <f>SUM(B3:B12)</f>
        <v>2471</v>
      </c>
      <c r="C13" s="81">
        <f t="shared" ref="C13:U13" si="0">SUM(C3:C12)</f>
        <v>698.46663899999987</v>
      </c>
      <c r="D13" s="81">
        <f t="shared" si="0"/>
        <v>219.70677628600001</v>
      </c>
      <c r="E13" s="81">
        <f t="shared" si="0"/>
        <v>40.764718609999996</v>
      </c>
      <c r="F13" s="81">
        <f t="shared" si="0"/>
        <v>116.18095109999999</v>
      </c>
      <c r="G13" s="81">
        <f t="shared" si="0"/>
        <v>1.5300109200000001</v>
      </c>
      <c r="H13" s="81">
        <f t="shared" si="0"/>
        <v>7.0639003999999996</v>
      </c>
      <c r="I13" s="81">
        <f t="shared" si="0"/>
        <v>1.1321203099999999</v>
      </c>
      <c r="J13" s="81">
        <f t="shared" si="0"/>
        <v>3.7335855999999994E-2</v>
      </c>
      <c r="K13" s="81">
        <f t="shared" si="0"/>
        <v>6.4698251000000012E-2</v>
      </c>
      <c r="L13" s="81">
        <f t="shared" si="0"/>
        <v>1.3764550600000001</v>
      </c>
      <c r="M13" s="81">
        <f t="shared" si="0"/>
        <v>0.97177713999999993</v>
      </c>
      <c r="N13" s="81">
        <f t="shared" si="0"/>
        <v>3809.406082</v>
      </c>
      <c r="O13" s="81">
        <f t="shared" si="0"/>
        <v>18802.163649999999</v>
      </c>
      <c r="P13" s="81">
        <f t="shared" si="0"/>
        <v>2.5</v>
      </c>
      <c r="Q13" s="81">
        <f t="shared" si="0"/>
        <v>797.85977749999995</v>
      </c>
      <c r="R13" s="81">
        <f t="shared" si="0"/>
        <v>2.8250000000000001E-2</v>
      </c>
      <c r="S13" s="81">
        <f t="shared" si="0"/>
        <v>2.1408400599999999</v>
      </c>
      <c r="T13" s="81">
        <f t="shared" si="0"/>
        <v>1.2500000000000001E-2</v>
      </c>
      <c r="U13" s="81">
        <f t="shared" si="0"/>
        <v>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'Bryngwyn wtw'!B29</f>
        <v>Application Rate</v>
      </c>
      <c r="D1" s="35" t="str">
        <f>'Bryngwyn wtw'!C29</f>
        <v>Nitrogen Addition</v>
      </c>
      <c r="E1" s="35" t="str">
        <f>'Bryngwyn wtw'!D29</f>
        <v>Phosphate Addition</v>
      </c>
      <c r="F1" s="35" t="str">
        <f>'Bryngwyn wtw'!E29</f>
        <v>Potash  Addition</v>
      </c>
      <c r="G1" s="35" t="str">
        <f>'Bryngwyn wtw'!F29</f>
        <v>Mg Oxide Addition</v>
      </c>
      <c r="H1" s="35" t="str">
        <f>'Bryngwyn wtw'!G29</f>
        <v>Copper Addition</v>
      </c>
      <c r="I1" s="35" t="str">
        <f>'Bryngwyn wtw'!H29</f>
        <v>Zinc Addition</v>
      </c>
      <c r="J1" s="35" t="str">
        <f>'Bryngwyn wtw'!I29</f>
        <v>Lead Addition</v>
      </c>
      <c r="K1" s="35" t="str">
        <f>'Bryngwyn wtw'!J29</f>
        <v>Cadmium Addition</v>
      </c>
      <c r="L1" s="35" t="str">
        <f>'Bryngwyn wtw'!K29</f>
        <v>Mercury Addition</v>
      </c>
      <c r="M1" s="35" t="str">
        <f>'Bryngwyn wtw'!L29</f>
        <v>Nickel Addition</v>
      </c>
      <c r="N1" s="35" t="str">
        <f>'Bryngwyn wtw'!M29</f>
        <v>Chromium Addition</v>
      </c>
      <c r="O1" s="35" t="str">
        <f>'Bryngwyn wtw'!N29</f>
        <v>Aluminium Addition</v>
      </c>
      <c r="P1" s="35" t="str">
        <f>'Bryngwyn wtw'!O29</f>
        <v>Iron Addition</v>
      </c>
      <c r="Q1" s="35" t="str">
        <f>'Bryngwyn wtw'!P29</f>
        <v xml:space="preserve">Sodium Addition                 </v>
      </c>
      <c r="R1" s="35" t="str">
        <f>'Bryngwyn wtw'!Q29</f>
        <v>SO3  Addition                             kg/ha</v>
      </c>
      <c r="S1" s="35" t="str">
        <f>'Bryngwyn wtw'!R29</f>
        <v xml:space="preserve">Selenium Addition </v>
      </c>
      <c r="T1" s="35" t="str">
        <f>'Bryngwyn wtw'!S29</f>
        <v xml:space="preserve">Arsenic  Addition  </v>
      </c>
      <c r="U1" s="35" t="str">
        <f>'Bryngwyn wtw'!T29</f>
        <v xml:space="preserve">Molybdenum Addition  </v>
      </c>
      <c r="V1" s="35" t="str">
        <f>'Bryngwyn wtw'!U29</f>
        <v xml:space="preserve">Fluoride Addition </v>
      </c>
    </row>
    <row r="2" spans="1:22" s="83" customFormat="1" ht="25" x14ac:dyDescent="0.35">
      <c r="A2" s="145"/>
      <c r="B2" s="32" t="s">
        <v>46</v>
      </c>
      <c r="C2" s="35" t="str">
        <f>'Bryngwyn wtw'!B30</f>
        <v>tonnes/ha</v>
      </c>
      <c r="D2" s="35" t="str">
        <f>'Bryngwyn wtw'!C30</f>
        <v>kg/ha</v>
      </c>
      <c r="E2" s="35" t="str">
        <f>'Bryngwyn wtw'!D30</f>
        <v>P2O5 
kg/ha</v>
      </c>
      <c r="F2" s="35" t="str">
        <f>'Bryngwyn wtw'!E30</f>
        <v>K2O 
kg/ha</v>
      </c>
      <c r="G2" s="35" t="str">
        <f>'Bryngwyn wtw'!F30</f>
        <v>MgO 
kg/ha</v>
      </c>
      <c r="H2" s="35" t="str">
        <f>'Bryngwyn wtw'!G30</f>
        <v>kg/ha</v>
      </c>
      <c r="I2" s="35" t="str">
        <f>'Bryngwyn wtw'!H30</f>
        <v>kg/ha</v>
      </c>
      <c r="J2" s="35" t="str">
        <f>'Bryngwyn wtw'!I30</f>
        <v>kg/ha</v>
      </c>
      <c r="K2" s="35" t="str">
        <f>'Bryngwyn wtw'!J30</f>
        <v>kg/ha</v>
      </c>
      <c r="L2" s="35" t="str">
        <f>'Bryngwyn wtw'!K30</f>
        <v>kg/ha</v>
      </c>
      <c r="M2" s="35" t="str">
        <f>'Bryngwyn wtw'!L30</f>
        <v>kg/ha</v>
      </c>
      <c r="N2" s="35" t="str">
        <f>'Bryngwyn wtw'!M30</f>
        <v>kg/ha</v>
      </c>
      <c r="O2" s="35" t="str">
        <f>'Bryngwyn wtw'!N30</f>
        <v>kg/ha</v>
      </c>
      <c r="P2" s="35" t="str">
        <f>'Bryngwyn wtw'!O30</f>
        <v>kg/ha</v>
      </c>
      <c r="Q2" s="35" t="str">
        <f>'Bryngwyn wtw'!P30</f>
        <v>kg/ha</v>
      </c>
      <c r="R2" s="35" t="str">
        <f>'Bryngwyn wtw'!Q30</f>
        <v>kg/ha</v>
      </c>
      <c r="S2" s="35" t="str">
        <f>'Bryngwyn wtw'!R30</f>
        <v>kg/ha</v>
      </c>
      <c r="T2" s="35" t="str">
        <f>'Bryngwyn wtw'!S30</f>
        <v>kg/ha</v>
      </c>
      <c r="U2" s="35" t="str">
        <f>'Bryngwyn wtw'!T30</f>
        <v>kg/ha</v>
      </c>
      <c r="V2" s="35" t="str">
        <f>'Bryngwyn wtw'!U30</f>
        <v>kg/ha</v>
      </c>
    </row>
    <row r="3" spans="1:22" x14ac:dyDescent="0.25">
      <c r="A3" s="36">
        <v>1</v>
      </c>
      <c r="B3" s="91"/>
      <c r="C3" s="33">
        <f>'Bryngwyn wtw'!B31</f>
        <v>250</v>
      </c>
      <c r="D3" s="33">
        <f>'Bryngwyn wtw'!C31</f>
        <v>50</v>
      </c>
      <c r="E3" s="33">
        <f>'Bryngwyn wtw'!D31</f>
        <v>20.504449999999999</v>
      </c>
      <c r="F3" s="33">
        <f>'Bryngwyn wtw'!E31</f>
        <v>3.0125000000000002</v>
      </c>
      <c r="G3" s="33">
        <f>'Bryngwyn wtw'!F31</f>
        <v>4.1449999999999996</v>
      </c>
      <c r="H3" s="33">
        <f>'Bryngwyn wtw'!G31</f>
        <v>0.185</v>
      </c>
      <c r="I3" s="33">
        <f>'Bryngwyn wtw'!H31</f>
        <v>0.84250000000000003</v>
      </c>
      <c r="J3" s="33">
        <f>'Bryngwyn wtw'!I31</f>
        <v>0.125</v>
      </c>
      <c r="K3" s="33">
        <f>'Bryngwyn wtw'!J31</f>
        <v>4.0000000000000001E-3</v>
      </c>
      <c r="L3" s="33">
        <f>'Bryngwyn wtw'!K31</f>
        <v>1.2500000000000001E-2</v>
      </c>
      <c r="M3" s="33">
        <f>'Bryngwyn wtw'!L31</f>
        <v>0.193</v>
      </c>
      <c r="N3" s="33">
        <f>'Bryngwyn wtw'!M31</f>
        <v>0.22875000000000001</v>
      </c>
      <c r="O3" s="33">
        <f>'Bryngwyn wtw'!N31</f>
        <v>11.75</v>
      </c>
      <c r="P3" s="33">
        <f>'Bryngwyn wtw'!O31</f>
        <v>2670.2500000000005</v>
      </c>
      <c r="Q3" s="33">
        <f>'Bryngwyn wtw'!P31</f>
        <v>0</v>
      </c>
      <c r="R3" s="33">
        <f>'Bryngwyn wtw'!Q31</f>
        <v>51.625</v>
      </c>
      <c r="S3" s="33">
        <f>'Bryngwyn wtw'!R31</f>
        <v>1.575E-2</v>
      </c>
      <c r="T3" s="33">
        <f>'Bryngwyn wtw'!S31</f>
        <v>0.125</v>
      </c>
      <c r="U3" s="33">
        <f>'Bryngwyn wtw'!T31</f>
        <v>0</v>
      </c>
      <c r="V3" s="33">
        <f>'Bryngwyn wtw'!U31</f>
        <v>2.5</v>
      </c>
    </row>
    <row r="4" spans="1:22" x14ac:dyDescent="0.25">
      <c r="A4" s="36">
        <v>2</v>
      </c>
      <c r="B4" s="91"/>
      <c r="C4" s="33">
        <f>'Capel Dewi'!B31</f>
        <v>250</v>
      </c>
      <c r="D4" s="33">
        <f>'Capel Dewi'!C31</f>
        <v>87.69</v>
      </c>
      <c r="E4" s="33">
        <f>'Capel Dewi'!D31</f>
        <v>12.524324250000003</v>
      </c>
      <c r="F4" s="33">
        <f>'Capel Dewi'!E31</f>
        <v>0.92959725000000004</v>
      </c>
      <c r="G4" s="33">
        <f>'Capel Dewi'!F31</f>
        <v>4.7297766000000001</v>
      </c>
      <c r="H4" s="33">
        <f>'Capel Dewi'!G31</f>
        <v>4.3290000000000002E-2</v>
      </c>
      <c r="I4" s="33">
        <f>'Capel Dewi'!H31</f>
        <v>6.8264999999999992E-2</v>
      </c>
      <c r="J4" s="33">
        <f>'Capel Dewi'!I31</f>
        <v>3.4410000000000003E-2</v>
      </c>
      <c r="K4" s="33">
        <f>'Capel Dewi'!J31</f>
        <v>1.9425E-3</v>
      </c>
      <c r="L4" s="33">
        <f>'Capel Dewi'!K31</f>
        <v>5.0505000000000003E-3</v>
      </c>
      <c r="M4" s="33">
        <f>'Capel Dewi'!L31</f>
        <v>2.8304999999999997E-2</v>
      </c>
      <c r="N4" s="33">
        <f>'Capel Dewi'!M31</f>
        <v>2.3865000000000004E-2</v>
      </c>
      <c r="O4" s="33">
        <f>'Capel Dewi'!N31</f>
        <v>11.988000000000001</v>
      </c>
      <c r="P4" s="33">
        <f>'Capel Dewi'!O31</f>
        <v>2342.1000000000004</v>
      </c>
      <c r="Q4" s="33">
        <f>'Capel Dewi'!P31</f>
        <v>0</v>
      </c>
      <c r="R4" s="33">
        <f>'Capel Dewi'!Q31</f>
        <v>30.38625</v>
      </c>
      <c r="S4" s="33">
        <f>'Capel Dewi'!R31</f>
        <v>0</v>
      </c>
      <c r="T4" s="33">
        <f>'Capel Dewi'!S31</f>
        <v>0</v>
      </c>
      <c r="U4" s="33">
        <f>'Capel Dewi'!T31</f>
        <v>0</v>
      </c>
      <c r="V4" s="33">
        <f>'Capel Dewi'!U31</f>
        <v>0</v>
      </c>
    </row>
    <row r="5" spans="1:22" x14ac:dyDescent="0.25">
      <c r="A5" s="36">
        <v>3</v>
      </c>
      <c r="B5" s="91"/>
      <c r="C5" s="33">
        <f>'Cefn Dryscoed'!B31</f>
        <v>250</v>
      </c>
      <c r="D5" s="33">
        <f>'Cefn Dryscoed'!C31</f>
        <v>58.289999999999985</v>
      </c>
      <c r="E5" s="33">
        <f>'Cefn Dryscoed'!D31</f>
        <v>21.758199749999999</v>
      </c>
      <c r="F5" s="33">
        <f>'Cefn Dryscoed'!E31</f>
        <v>1.3018518749999997</v>
      </c>
      <c r="G5" s="33">
        <f>'Cefn Dryscoed'!F31</f>
        <v>3.3742372499999989</v>
      </c>
      <c r="H5" s="33">
        <f>'Cefn Dryscoed'!G31</f>
        <v>3.9194999999999994E-2</v>
      </c>
      <c r="I5" s="33">
        <f>'Cefn Dryscoed'!H31</f>
        <v>0.35174999999999995</v>
      </c>
      <c r="J5" s="33">
        <f>'Cefn Dryscoed'!I31</f>
        <v>3.1154999999999995E-2</v>
      </c>
      <c r="K5" s="33">
        <f>'Cefn Dryscoed'!J31</f>
        <v>5.5274999999999996E-4</v>
      </c>
      <c r="L5" s="33">
        <f>'Cefn Dryscoed'!K31</f>
        <v>5.0249999999999991E-3</v>
      </c>
      <c r="M5" s="33">
        <f>'Cefn Dryscoed'!L31</f>
        <v>2.5627499999999991E-2</v>
      </c>
      <c r="N5" s="33">
        <f>'Cefn Dryscoed'!M31</f>
        <v>2.1607499999999995E-2</v>
      </c>
      <c r="O5" s="33">
        <f>'Cefn Dryscoed'!N31</f>
        <v>738.67499999999984</v>
      </c>
      <c r="P5" s="33">
        <f>'Cefn Dryscoed'!O31</f>
        <v>75.374999999999986</v>
      </c>
      <c r="Q5" s="33">
        <f>'Cefn Dryscoed'!P31</f>
        <v>0</v>
      </c>
      <c r="R5" s="33">
        <f>'Cefn Dryscoed'!Q31</f>
        <v>109.16812499999997</v>
      </c>
      <c r="S5" s="33">
        <f>'Cefn Dryscoed'!R31</f>
        <v>0</v>
      </c>
      <c r="T5" s="33">
        <f>'Cefn Dryscoed'!S31</f>
        <v>0.10351499999999998</v>
      </c>
      <c r="U5" s="33">
        <f>'Cefn Dryscoed'!T31</f>
        <v>0</v>
      </c>
      <c r="V5" s="33">
        <f>'Cefn Dryscoed'!U31</f>
        <v>0</v>
      </c>
    </row>
    <row r="6" spans="1:22" x14ac:dyDescent="0.25">
      <c r="A6" s="36">
        <v>4</v>
      </c>
      <c r="B6" s="91"/>
      <c r="C6" s="33">
        <f>Cray!B31</f>
        <v>250</v>
      </c>
      <c r="D6" s="33">
        <f>Cray!C31</f>
        <v>60.434000000000005</v>
      </c>
      <c r="E6" s="33">
        <f>Cray!D31</f>
        <v>14.4440677</v>
      </c>
      <c r="F6" s="33">
        <f>Cray!E31</f>
        <v>0.70239450000000003</v>
      </c>
      <c r="G6" s="33">
        <f>Cray!F31</f>
        <v>4.8877839999999999</v>
      </c>
      <c r="H6" s="33">
        <f>Cray!G31</f>
        <v>0.13467000000000004</v>
      </c>
      <c r="I6" s="33">
        <f>Cray!H31</f>
        <v>0.76380000000000003</v>
      </c>
      <c r="J6" s="33">
        <f>Cray!I31</f>
        <v>0.11256000000000002</v>
      </c>
      <c r="K6" s="33">
        <f>Cray!J31</f>
        <v>6.365E-3</v>
      </c>
      <c r="L6" s="33">
        <f>Cray!K31</f>
        <v>5.025E-3</v>
      </c>
      <c r="M6" s="33">
        <f>Cray!L31</f>
        <v>9.3800000000000008E-2</v>
      </c>
      <c r="N6" s="33">
        <f>Cray!M31</f>
        <v>7.9060000000000019E-2</v>
      </c>
      <c r="O6" s="33">
        <f>Cray!N31</f>
        <v>19.765000000000001</v>
      </c>
      <c r="P6" s="33">
        <f>Cray!O31</f>
        <v>2834.1000000000004</v>
      </c>
      <c r="Q6" s="33">
        <f>Cray!P31</f>
        <v>0</v>
      </c>
      <c r="R6" s="33">
        <f>Cray!Q31</f>
        <v>58.625000000000007</v>
      </c>
      <c r="S6" s="33">
        <f>Cray!R31</f>
        <v>0</v>
      </c>
      <c r="T6" s="33">
        <f>Cray!S31</f>
        <v>0.29547000000000001</v>
      </c>
      <c r="U6" s="33">
        <f>Cray!T31</f>
        <v>0</v>
      </c>
      <c r="V6" s="33">
        <f>Cray!U31</f>
        <v>0</v>
      </c>
    </row>
    <row r="7" spans="1:22" x14ac:dyDescent="0.25">
      <c r="A7" s="36">
        <v>5</v>
      </c>
      <c r="B7" s="91"/>
      <c r="C7" s="33">
        <f>Elan!B31</f>
        <v>250</v>
      </c>
      <c r="D7" s="33">
        <f>Elan!C31</f>
        <v>69</v>
      </c>
      <c r="E7" s="33">
        <f>Elan!D31</f>
        <v>6.8867459999999996</v>
      </c>
      <c r="F7" s="33">
        <f>Elan!E31</f>
        <v>2.6461800000000002</v>
      </c>
      <c r="G7" s="33">
        <f>Elan!F31</f>
        <v>6.5258880000000001</v>
      </c>
      <c r="H7" s="33">
        <f>Elan!G31</f>
        <v>0.21899999999999997</v>
      </c>
      <c r="I7" s="33">
        <f>Elan!H31</f>
        <v>0.95399999999999996</v>
      </c>
      <c r="J7" s="33">
        <f>Elan!I31</f>
        <v>0.15600000000000003</v>
      </c>
      <c r="K7" s="33">
        <f>Elan!J31</f>
        <v>5.4000000000000012E-3</v>
      </c>
      <c r="L7" s="33">
        <f>Elan!K31</f>
        <v>5.0400000000000002E-3</v>
      </c>
      <c r="M7" s="33">
        <f>Elan!L31</f>
        <v>4.9800000000000004E-2</v>
      </c>
      <c r="N7" s="33">
        <f>Elan!M31</f>
        <v>5.3280000000000008E-2</v>
      </c>
      <c r="O7" s="33">
        <f>Elan!N31</f>
        <v>16.38</v>
      </c>
      <c r="P7" s="33">
        <f>Elan!O31</f>
        <v>2424</v>
      </c>
      <c r="Q7" s="33">
        <f>Elan!P31</f>
        <v>0</v>
      </c>
      <c r="R7" s="33">
        <f>Elan!Q31</f>
        <v>99.600000000000023</v>
      </c>
      <c r="S7" s="33">
        <f>Elan!R31</f>
        <v>0</v>
      </c>
      <c r="T7" s="33">
        <f>Elan!S31</f>
        <v>0.53580000000000005</v>
      </c>
      <c r="U7" s="33">
        <f>Elan!T31</f>
        <v>0</v>
      </c>
      <c r="V7" s="33">
        <f>Elan!U31</f>
        <v>0</v>
      </c>
    </row>
    <row r="8" spans="1:22" x14ac:dyDescent="0.25">
      <c r="A8" s="36">
        <v>6</v>
      </c>
      <c r="B8" s="91"/>
      <c r="C8" s="33">
        <f>Hirwaun!B31</f>
        <v>250</v>
      </c>
      <c r="D8" s="33">
        <f>Hirwaun!C31</f>
        <v>53.534999999999997</v>
      </c>
      <c r="E8" s="33">
        <f>Hirwaun!D31</f>
        <v>10.6105374</v>
      </c>
      <c r="F8" s="33">
        <f>Hirwaun!E31</f>
        <v>2.3103465000000001</v>
      </c>
      <c r="G8" s="33">
        <f>Hirwaun!F31</f>
        <v>6.4196931000000008</v>
      </c>
      <c r="H8" s="33">
        <f>Hirwaun!G31</f>
        <v>0.25335750000000007</v>
      </c>
      <c r="I8" s="33">
        <f>Hirwaun!H31</f>
        <v>1.38195</v>
      </c>
      <c r="J8" s="33">
        <f>Hirwaun!I31</f>
        <v>0.15251250000000002</v>
      </c>
      <c r="K8" s="33">
        <f>Hirwaun!J31</f>
        <v>5.4157500000000004E-3</v>
      </c>
      <c r="L8" s="33">
        <f>Hirwaun!K31</f>
        <v>4.9800000000000009E-3</v>
      </c>
      <c r="M8" s="33">
        <f>Hirwaun!L31</f>
        <v>9.0885000000000007E-2</v>
      </c>
      <c r="N8" s="33">
        <f>Hirwaun!M31</f>
        <v>9.3997500000000012E-2</v>
      </c>
      <c r="O8" s="33">
        <f>Hirwaun!N31</f>
        <v>13.695000000000002</v>
      </c>
      <c r="P8" s="33">
        <f>Hirwaun!O31</f>
        <v>2359.2750000000001</v>
      </c>
      <c r="Q8" s="33">
        <f>Hirwaun!P31</f>
        <v>0</v>
      </c>
      <c r="R8" s="33">
        <f>Hirwaun!Q31</f>
        <v>91.351875000000007</v>
      </c>
      <c r="S8" s="33">
        <f>Hirwaun!R31</f>
        <v>0</v>
      </c>
      <c r="T8" s="33">
        <f>Hirwaun!S31</f>
        <v>0.25273500000000004</v>
      </c>
      <c r="U8" s="33">
        <f>Hirwaun!T31</f>
        <v>0</v>
      </c>
      <c r="V8" s="33">
        <f>Hirwaun!U31</f>
        <v>0</v>
      </c>
    </row>
    <row r="9" spans="1:22" x14ac:dyDescent="0.25">
      <c r="A9" s="36">
        <v>7</v>
      </c>
      <c r="B9" s="91"/>
      <c r="C9" s="33">
        <f>Llyswen!B31</f>
        <v>250</v>
      </c>
      <c r="D9" s="33">
        <f>Llyswen!C31</f>
        <v>61.055999999999997</v>
      </c>
      <c r="E9" s="33">
        <f>Llyswen!D31</f>
        <v>22.213535999999998</v>
      </c>
      <c r="F9" s="33">
        <f>Llyswen!E31</f>
        <v>5.1477599999999981</v>
      </c>
      <c r="G9" s="33">
        <f>Llyswen!F31</f>
        <v>17.190144</v>
      </c>
      <c r="H9" s="33">
        <f>Llyswen!G31</f>
        <v>0.20255999999999999</v>
      </c>
      <c r="I9" s="33">
        <f>Llyswen!H31</f>
        <v>0.50112000000000001</v>
      </c>
      <c r="J9" s="33">
        <f>Llyswen!I31</f>
        <v>5.9519999999999997E-2</v>
      </c>
      <c r="K9" s="33">
        <f>Llyswen!J31</f>
        <v>2.3999999999999998E-3</v>
      </c>
      <c r="L9" s="33">
        <f>Llyswen!K31</f>
        <v>5.0880000000000005E-3</v>
      </c>
      <c r="M9" s="33">
        <f>Llyswen!L31</f>
        <v>0.52895999999999999</v>
      </c>
      <c r="N9" s="33">
        <f>Llyswen!M31</f>
        <v>4.1279999999999997E-2</v>
      </c>
      <c r="O9" s="33">
        <f>Llyswen!N31</f>
        <v>998.4</v>
      </c>
      <c r="P9" s="33">
        <f>Llyswen!O31</f>
        <v>75.263999999999996</v>
      </c>
      <c r="Q9" s="33">
        <f>Llyswen!P31</f>
        <v>0</v>
      </c>
      <c r="R9" s="33">
        <f>Llyswen!Q31</f>
        <v>91.44</v>
      </c>
      <c r="S9" s="33">
        <f>Llyswen!R31</f>
        <v>0</v>
      </c>
      <c r="T9" s="33">
        <f>Llyswen!S31</f>
        <v>0.39072000000000007</v>
      </c>
      <c r="U9" s="33">
        <f>Llyswen!T31</f>
        <v>0</v>
      </c>
      <c r="V9" s="33">
        <f>Llyswen!U31</f>
        <v>0</v>
      </c>
    </row>
    <row r="10" spans="1:22" x14ac:dyDescent="0.25">
      <c r="A10" s="36">
        <v>8</v>
      </c>
      <c r="B10" s="91"/>
      <c r="C10" s="33">
        <f>Newent!B31</f>
        <v>250</v>
      </c>
      <c r="D10" s="33">
        <f>Newent!C31</f>
        <v>50</v>
      </c>
      <c r="E10" s="33">
        <f>Newent!D31</f>
        <v>6.5866249999999997</v>
      </c>
      <c r="F10" s="33">
        <f>Newent!E31</f>
        <v>7.4408750000000001</v>
      </c>
      <c r="G10" s="33">
        <f>Newent!F31</f>
        <v>4.2278999999999991</v>
      </c>
      <c r="H10" s="33">
        <f>Newent!G31</f>
        <v>0.10500000000000001</v>
      </c>
      <c r="I10" s="33">
        <f>Newent!H31</f>
        <v>0.27500000000000002</v>
      </c>
      <c r="J10" s="33">
        <f>Newent!I31</f>
        <v>0.125</v>
      </c>
      <c r="K10" s="33">
        <f>Newent!J31</f>
        <v>2.5000000000000001E-3</v>
      </c>
      <c r="L10" s="33">
        <f>Newent!K31</f>
        <v>1.2500000000000001E-2</v>
      </c>
      <c r="M10" s="33">
        <f>Newent!L31</f>
        <v>5.5E-2</v>
      </c>
      <c r="N10" s="33">
        <f>Newent!M31</f>
        <v>7.7499999999999999E-2</v>
      </c>
      <c r="O10" s="33">
        <f>Newent!N31</f>
        <v>463</v>
      </c>
      <c r="P10" s="33">
        <f>Newent!O31</f>
        <v>21.125</v>
      </c>
      <c r="Q10" s="33">
        <f>Newent!P31</f>
        <v>2.5</v>
      </c>
      <c r="R10" s="33">
        <f>Newent!Q31</f>
        <v>57.5</v>
      </c>
      <c r="S10" s="33">
        <f>Newent!R31</f>
        <v>1.2500000000000001E-2</v>
      </c>
      <c r="T10" s="33">
        <f>Newent!S31</f>
        <v>0.17</v>
      </c>
      <c r="U10" s="33">
        <f>Newent!T31</f>
        <v>1.2500000000000001E-2</v>
      </c>
      <c r="V10" s="33">
        <f>Newent!U31</f>
        <v>2.5</v>
      </c>
    </row>
    <row r="11" spans="1:22" x14ac:dyDescent="0.25">
      <c r="A11" s="36">
        <v>9</v>
      </c>
      <c r="B11" s="91"/>
      <c r="C11" s="33">
        <f>Talybont!B31</f>
        <v>250</v>
      </c>
      <c r="D11" s="33">
        <f>Talybont!C31</f>
        <v>92.07</v>
      </c>
      <c r="E11" s="33">
        <f>Talybont!D31</f>
        <v>29.686777999999997</v>
      </c>
      <c r="F11" s="33">
        <f>Talybont!E31</f>
        <v>3.9241427500000001</v>
      </c>
      <c r="G11" s="33">
        <f>Talybont!F31</f>
        <v>5.0459986499999987</v>
      </c>
      <c r="H11" s="33">
        <f>Talybont!G31</f>
        <v>0.20119000000000001</v>
      </c>
      <c r="I11" s="33">
        <f>Talybont!H31</f>
        <v>0.141515</v>
      </c>
      <c r="J11" s="33">
        <f>Talybont!I31</f>
        <v>3.2395E-2</v>
      </c>
      <c r="K11" s="33">
        <f>Talybont!J31</f>
        <v>3.5804999999999999E-3</v>
      </c>
      <c r="L11" s="33">
        <f>Talybont!K31</f>
        <v>5.0297500000000004E-3</v>
      </c>
      <c r="M11" s="33">
        <f>Talybont!L31</f>
        <v>4.3477499999999988E-2</v>
      </c>
      <c r="N11" s="33">
        <f>Talybont!M31</f>
        <v>5.1746750000000001E-2</v>
      </c>
      <c r="O11" s="33">
        <f>Talybont!N31</f>
        <v>1457.7749999999999</v>
      </c>
      <c r="P11" s="33">
        <f>Talybont!O31</f>
        <v>44.415249999999993</v>
      </c>
      <c r="Q11" s="33">
        <f>Talybont!P31</f>
        <v>0</v>
      </c>
      <c r="R11" s="33">
        <f>Talybont!Q31</f>
        <v>121.48124999999999</v>
      </c>
      <c r="S11" s="33">
        <f>Talybont!R31</f>
        <v>0</v>
      </c>
      <c r="T11" s="33">
        <f>Talybont!S31</f>
        <v>0</v>
      </c>
      <c r="U11" s="33">
        <f>Talybont!T31</f>
        <v>0</v>
      </c>
      <c r="V11" s="33">
        <f>Talybont!U31</f>
        <v>0</v>
      </c>
    </row>
    <row r="12" spans="1:22" x14ac:dyDescent="0.25">
      <c r="A12" s="36">
        <v>10</v>
      </c>
      <c r="B12" s="91"/>
      <c r="C12" s="33">
        <f>Whitbourne!B31</f>
        <v>221</v>
      </c>
      <c r="D12" s="33">
        <f>Whitbourne!C31</f>
        <v>116.39163899999997</v>
      </c>
      <c r="E12" s="33">
        <f>Whitbourne!D31</f>
        <v>74.491512185999994</v>
      </c>
      <c r="F12" s="33">
        <f>Whitbourne!E31</f>
        <v>13.349070734999998</v>
      </c>
      <c r="G12" s="33">
        <f>Whitbourne!F31</f>
        <v>59.634529499999992</v>
      </c>
      <c r="H12" s="33">
        <f>Whitbourne!G31</f>
        <v>0.14674841999999996</v>
      </c>
      <c r="I12" s="33">
        <f>Whitbourne!H31</f>
        <v>1.7840003999999996</v>
      </c>
      <c r="J12" s="33">
        <f>Whitbourne!I31</f>
        <v>0.30356780999999999</v>
      </c>
      <c r="K12" s="33">
        <f>Whitbourne!J31</f>
        <v>5.1793559999999987E-3</v>
      </c>
      <c r="L12" s="33">
        <f>Whitbourne!K31</f>
        <v>4.4600009999999999E-3</v>
      </c>
      <c r="M12" s="33">
        <f>Whitbourne!L31</f>
        <v>0.26760006000000003</v>
      </c>
      <c r="N12" s="33">
        <f>Whitbourne!M31</f>
        <v>0.30069038999999992</v>
      </c>
      <c r="O12" s="33">
        <f>Whitbourne!N31</f>
        <v>77.978081999999986</v>
      </c>
      <c r="P12" s="33">
        <f>Whitbourne!O31</f>
        <v>5956.259399999999</v>
      </c>
      <c r="Q12" s="33">
        <f>Whitbourne!P31</f>
        <v>0</v>
      </c>
      <c r="R12" s="33">
        <f>Whitbourne!Q31</f>
        <v>86.682277499999984</v>
      </c>
      <c r="S12" s="33">
        <f>Whitbourne!R31</f>
        <v>0</v>
      </c>
      <c r="T12" s="33">
        <f>Whitbourne!S31</f>
        <v>0.26760006000000003</v>
      </c>
      <c r="U12" s="33">
        <f>Whitbourne!T31</f>
        <v>0</v>
      </c>
      <c r="V12" s="33">
        <f>Whitbourne!U31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'Bryngwyn wtw'!B43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'Bryngwyn wtw'!B44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221</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REGU-415-1629681</_dlc_DocId>
    <_dlc_DocIdUrl xmlns="9be56660-2c31-41ef-bc00-23e72f632f2a">
      <Url>https://cyfoethnaturiolcymru.sharepoint.com/teams/Regulatory/Permitting/_layouts/15/DocIdRedir.aspx?ID=REGU-415-1629681</Url>
      <Description>REGU-415-1629681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2022-04-28T23:00:00+00:00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8A44169-2F18-49EA-A1FE-154714A49A4C}"/>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9E96AA4A-2213-46CE-AFDD-DD8177C8A4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Bryngwyn wtw</vt:lpstr>
      <vt:lpstr>Capel Dewi</vt:lpstr>
      <vt:lpstr>Cefn Dryscoed</vt:lpstr>
      <vt:lpstr>Cray</vt:lpstr>
      <vt:lpstr>Elan</vt:lpstr>
      <vt:lpstr>Hirwaun</vt:lpstr>
      <vt:lpstr>Llyswen</vt:lpstr>
      <vt:lpstr>Newent</vt:lpstr>
      <vt:lpstr>Talybont</vt:lpstr>
      <vt:lpstr>Whitbourne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Ethan Banfield</dc:creator>
  <cp:keywords>NRW Nutrient Calculator</cp:keywords>
  <cp:lastModifiedBy>Banfield, Ethan</cp:lastModifiedBy>
  <dcterms:created xsi:type="dcterms:W3CDTF">2016-09-26T10:07:59Z</dcterms:created>
  <dcterms:modified xsi:type="dcterms:W3CDTF">2022-04-13T14:27:29Z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c46c6929-3387-4475-8bcd-def539ecfff1</vt:lpwstr>
  </property>
</Properties>
</file>