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7414/"/>
    </mc:Choice>
  </mc:AlternateContent>
  <xr:revisionPtr revIDLastSave="0" documentId="13_ncr:1_{5E505C94-F9F5-46CD-A4DF-00F4E4920920}" xr6:coauthVersionLast="46" xr6:coauthVersionMax="46" xr10:uidLastSave="{00000000-0000-0000-0000-000000000000}"/>
  <bookViews>
    <workbookView xWindow="-28920" yWindow="-120" windowWidth="29040" windowHeight="1584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U65" i="21" s="1"/>
  <c r="N63" i="21"/>
  <c r="N65" i="21" s="1"/>
  <c r="F63" i="21"/>
  <c r="P59" i="21"/>
  <c r="Q21" i="21"/>
  <c r="Q23" i="21" s="1"/>
  <c r="Q24" i="21" s="1"/>
  <c r="Q17" i="21"/>
  <c r="I17" i="21"/>
  <c r="I21" i="21"/>
  <c r="I23" i="21" s="1"/>
  <c r="I24" i="21" s="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19" i="22" s="1"/>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19" i="28" s="1"/>
  <c r="K21" i="28"/>
  <c r="R59" i="28"/>
  <c r="S17" i="28"/>
  <c r="S21" i="28"/>
  <c r="S23" i="28" s="1"/>
  <c r="I59" i="29"/>
  <c r="J17" i="29"/>
  <c r="J19" i="29" s="1"/>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17" i="26"/>
  <c r="G19" i="26" s="1"/>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21" i="29"/>
  <c r="F23"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K58" i="21"/>
  <c r="K61" i="21" s="1"/>
  <c r="K64" i="21" s="1"/>
  <c r="K65"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R58" i="23"/>
  <c r="R61" i="23" s="1"/>
  <c r="H21" i="27"/>
  <c r="H23" i="27" s="1"/>
  <c r="P21" i="27"/>
  <c r="J58" i="22"/>
  <c r="J61" i="22" s="1"/>
  <c r="J58" i="26"/>
  <c r="J61" i="26" s="1"/>
  <c r="R19" i="23"/>
  <c r="J58" i="27"/>
  <c r="J61" i="27" s="1"/>
  <c r="J64" i="27" s="1"/>
  <c r="J65"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K64" i="22" s="1"/>
  <c r="K65" i="22" s="1"/>
  <c r="S58" i="22"/>
  <c r="S61" i="22" s="1"/>
  <c r="S64" i="22" s="1"/>
  <c r="F57" i="23"/>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D65" i="30" s="1"/>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N23" i="29"/>
  <c r="B63" i="29"/>
  <c r="J63" i="29"/>
  <c r="R63" i="29"/>
  <c r="L19" i="29"/>
  <c r="G19" i="29"/>
  <c r="O19" i="29"/>
  <c r="A32" i="29"/>
  <c r="A34" i="29"/>
  <c r="A40" i="29"/>
  <c r="A42" i="29"/>
  <c r="A48" i="29"/>
  <c r="A50" i="29"/>
  <c r="C63" i="29"/>
  <c r="K63" i="29"/>
  <c r="S63" i="29"/>
  <c r="P19" i="29"/>
  <c r="D63" i="29"/>
  <c r="L63" i="29"/>
  <c r="T63" i="29"/>
  <c r="E63" i="29"/>
  <c r="M63" i="29"/>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G19"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A39" i="22"/>
  <c r="A49" i="22"/>
  <c r="N19" i="22"/>
  <c r="V19" i="22"/>
  <c r="V23" i="22"/>
  <c r="G19"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I19" i="21"/>
  <c r="I20" i="21" s="1"/>
  <c r="L19" i="21"/>
  <c r="R19" i="21"/>
  <c r="A31" i="21"/>
  <c r="D64" i="21"/>
  <c r="L64" i="21"/>
  <c r="G63" i="21"/>
  <c r="O63" i="21"/>
  <c r="O65" i="21" s="1"/>
  <c r="H63" i="21"/>
  <c r="P63" i="21"/>
  <c r="P65" i="21" s="1"/>
  <c r="I63" i="21"/>
  <c r="Q63" i="21"/>
  <c r="Q65" i="21" s="1"/>
  <c r="B63" i="21"/>
  <c r="J63" i="21"/>
  <c r="R63" i="21"/>
  <c r="R65" i="21" s="1"/>
  <c r="C63" i="21"/>
  <c r="K63" i="21"/>
  <c r="S63" i="21"/>
  <c r="S65" i="21" s="1"/>
  <c r="D63" i="21"/>
  <c r="L63" i="21"/>
  <c r="L65" i="21" s="1"/>
  <c r="T63" i="21"/>
  <c r="T65" i="21" s="1"/>
  <c r="E63" i="21"/>
  <c r="M63" i="21"/>
  <c r="M65" i="21" s="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D65" i="21"/>
  <c r="C65" i="21"/>
  <c r="I64" i="26"/>
  <c r="I65" i="26" s="1"/>
  <c r="I64" i="27"/>
  <c r="I65" i="27" s="1"/>
  <c r="J64" i="30"/>
  <c r="J65" i="30" s="1"/>
  <c r="G64" i="30"/>
  <c r="G65" i="30" s="1"/>
  <c r="D64" i="24"/>
  <c r="D65" i="24" s="1"/>
  <c r="C64" i="26"/>
  <c r="C65" i="26" s="1"/>
  <c r="D64" i="27"/>
  <c r="D65" i="27" s="1"/>
  <c r="F64" i="26"/>
  <c r="F65" i="26" s="1"/>
  <c r="C64" i="30"/>
  <c r="C65" i="30" s="1"/>
  <c r="C64" i="29"/>
  <c r="C65" i="29" s="1"/>
  <c r="C64" i="23"/>
  <c r="C65" i="23" s="1"/>
  <c r="F66" i="26"/>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F64" i="27"/>
  <c r="T66" i="27"/>
  <c r="L66" i="29"/>
  <c r="Q66" i="22"/>
  <c r="C66" i="22"/>
  <c r="T66" i="21"/>
  <c r="S66" i="23"/>
  <c r="H66" i="30"/>
  <c r="E66" i="30"/>
  <c r="S66" i="24"/>
  <c r="L66" i="21"/>
  <c r="S66" i="26"/>
  <c r="L66" i="28"/>
  <c r="L66" i="26"/>
  <c r="T66" i="30"/>
  <c r="H66" i="22"/>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H66" i="26"/>
  <c r="D66" i="26"/>
  <c r="L66" i="24"/>
  <c r="I66" i="24"/>
  <c r="P66" i="24"/>
  <c r="D66" i="24"/>
  <c r="M66" i="24"/>
  <c r="I66" i="23"/>
  <c r="N66" i="23"/>
  <c r="E66" i="23"/>
  <c r="I66" i="22"/>
  <c r="M66" i="22"/>
  <c r="S66" i="22"/>
  <c r="K66" i="22"/>
  <c r="T66" i="22"/>
  <c r="M66" i="21"/>
  <c r="K66" i="21"/>
  <c r="C66" i="21"/>
  <c r="D66" i="21"/>
  <c r="R66" i="21"/>
  <c r="N64" i="1"/>
  <c r="M64" i="1"/>
  <c r="T64" i="1"/>
  <c r="L64" i="1"/>
  <c r="J64" i="1"/>
  <c r="K64" i="1"/>
  <c r="K65" i="1" s="1"/>
  <c r="O64" i="1"/>
  <c r="C64" i="1"/>
  <c r="C65" i="1" s="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G66" i="30" l="1"/>
  <c r="H66" i="21"/>
  <c r="I66" i="26"/>
  <c r="J66" i="26"/>
  <c r="J65" i="1"/>
  <c r="I65" i="1"/>
  <c r="H65" i="1"/>
  <c r="E65" i="1"/>
  <c r="D65" i="1"/>
  <c r="B65" i="1"/>
  <c r="J66" i="30"/>
  <c r="D66" i="23"/>
  <c r="D66" i="22"/>
  <c r="D66" i="27"/>
  <c r="C66" i="29"/>
  <c r="C66" i="26"/>
  <c r="C66" i="23"/>
  <c r="K66" i="29"/>
  <c r="K65" i="29"/>
  <c r="K66" i="26"/>
  <c r="K65" i="26"/>
  <c r="K66" i="23"/>
  <c r="K65" i="23"/>
  <c r="K66" i="24"/>
  <c r="J66" i="29"/>
  <c r="J65" i="29"/>
  <c r="J66" i="22"/>
  <c r="J65" i="22"/>
  <c r="J66" i="21"/>
  <c r="J65" i="21"/>
  <c r="I66" i="21"/>
  <c r="I65" i="21"/>
  <c r="H66" i="28"/>
  <c r="H65" i="28"/>
  <c r="H66" i="29"/>
  <c r="H65" i="29"/>
  <c r="H66" i="27"/>
  <c r="H65" i="27"/>
  <c r="H66" i="24"/>
  <c r="H65" i="24"/>
  <c r="G66" i="27"/>
  <c r="G65" i="27"/>
  <c r="G66" i="28"/>
  <c r="G65" i="28"/>
  <c r="G66" i="24"/>
  <c r="G65" i="24"/>
  <c r="G66" i="29"/>
  <c r="G65" i="29"/>
  <c r="G66" i="21"/>
  <c r="G65" i="21"/>
  <c r="G66" i="22"/>
  <c r="G65" i="22"/>
  <c r="G66" i="23"/>
  <c r="G65" i="23"/>
  <c r="G66" i="26"/>
  <c r="G65" i="26"/>
  <c r="F66" i="21"/>
  <c r="F65" i="21"/>
  <c r="F66" i="23"/>
  <c r="F65" i="23"/>
  <c r="F66" i="30"/>
  <c r="F65" i="30"/>
  <c r="F66" i="22"/>
  <c r="F65" i="22"/>
  <c r="F66" i="27"/>
  <c r="F65" i="27"/>
  <c r="F66" i="29"/>
  <c r="F65" i="29"/>
  <c r="F66" i="28"/>
  <c r="F65" i="28"/>
  <c r="F66" i="24"/>
  <c r="F65" i="24"/>
  <c r="E66" i="29"/>
  <c r="E65" i="29"/>
  <c r="E66" i="26"/>
  <c r="E65" i="26"/>
  <c r="E66" i="21"/>
  <c r="E65" i="21"/>
  <c r="E66" i="24"/>
  <c r="E65" i="24"/>
  <c r="E66" i="28"/>
  <c r="E65" i="28"/>
  <c r="D66" i="29"/>
  <c r="C66" i="28"/>
  <c r="C65" i="28"/>
  <c r="C66" i="24"/>
  <c r="C65" i="24"/>
  <c r="B66" i="28"/>
  <c r="B65" i="28"/>
  <c r="B66" i="26"/>
  <c r="B65" i="26"/>
  <c r="B66" i="29"/>
  <c r="B65" i="29"/>
  <c r="B66" i="22"/>
  <c r="B65" i="22"/>
  <c r="B66" i="27"/>
  <c r="B65" i="27"/>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<sst xmlns="http://schemas.openxmlformats.org/spreadsheetml/2006/main" count="2099" uniqueCount="168">
  <si>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</si>
  <si>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</si>
  <si>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</si>
  <si>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</si>
  <si>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</si>
  <si>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</si>
  <si>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</si>
  <si>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</si>
  <si>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</si>
  <si>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</si>
  <si>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</si>
  <si>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</si>
  <si>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</si>
  <si>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</si>
  <si>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</si>
  <si>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</si>
  <si>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</si>
  <si>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</si>
  <si>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</si>
  <si>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</si>
  <si>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</si>
  <si>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</si>
  <si>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</si>
  <si>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</si>
  <si>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</si>
  <si>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</si>
  <si>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</si>
  <si>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</si>
  <si>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</si>
  <si>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</si>
  <si>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</si>
  <si>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</si>
  <si>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</si>
  <si>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</si>
  <si>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</si>
  <si>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</si>
  <si>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</si>
  <si>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</si>
  <si>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</si>
  <si>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</si>
  <si>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</si>
  <si>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</si>
  <si>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</si>
  <si>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</si>
  <si>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</si>
  <si>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</si>
  <si>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</si>
  <si>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</si>
  <si>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</si>
  <si>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</si>
  <si>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</si>
  <si>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</si>
  <si>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</si>
  <si>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</si>
  <si>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</si>
  <si>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</si>
  <si>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</si>
  <si>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</si>
  <si>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</si>
  <si>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</si>
  <si>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</si>
  <si>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</si>
  <si>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</si>
  <si>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</si>
  <si>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</si>
  <si>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</si>
  <si>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</si>
  <si>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</si>
  <si>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</si>
  <si>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</si>
  <si>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</si>
  <si>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</si>
  <si>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</si>
  <si>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</si>
  <si>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</si>
  <si>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</si>
  <si>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</si>
  <si>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</si>
  <si>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</si>
  <si>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</si>
  <si>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</si>
  <si>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</si>
  <si>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</si>
  <si>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</si>
  <si>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</si>
  <si>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</si>
  <si>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</si>
  <si>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</si>
  <si>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</si>
  <si>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</si>
  <si>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</si>
  <si>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</si>
  <si>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</si>
  <si>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</si>
  <si>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</si>
  <si>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</si>
  <si>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</si>
  <si>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</si>
  <si>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</si>
  <si>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</si>
  <si>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</si>
  <si>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</si>
  <si>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</si>
  <si>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</si>
  <si>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</si>
  <si>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</si>
  <si>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</si>
  <si>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</si>
  <si>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</si>
  <si>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</si>
  <si>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</si>
  <si>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</si>
  <si>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</si>
  <si>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</si>
  <si>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</si>
  <si>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</si>
  <si>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</si>
  <si>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</si>
  <si>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</si>
  <si>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</si>
  <si>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</si>
  <si>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</si>
  <si>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</si>
  <si>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</si>
  <si>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</si>
  <si>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</si>
  <si>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</si>
  <si>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</si>
  <si>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</si>
  <si>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</si>
  <si>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</si>
  <si>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</si>
  <si>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</si>
  <si>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</si>
  <si>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</si>
  <si>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</si>
  <si>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</si>
  <si>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</si>
  <si>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</si>
  <si>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</si>
  <si>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</si>
  <si>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</si>
  <si>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</si>
  <si>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</si>
  <si>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</si>
  <si>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</si>
  <si>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</si>
  <si>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</si>
  <si>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</si>
  <si>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</si>
  <si>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</si>
  <si>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</si>
  <si>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</si>
  <si>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</si>
  <si>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</si>
  <si>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</si>
  <si>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</si>
  <si>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</si>
  <si>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</si>
  <si>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</si>
  <si>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PAN-017414</t>
  </si>
  <si>
    <t>Moderate</t>
  </si>
  <si>
    <t>Lodge Farm Biogas</t>
  </si>
  <si>
    <t>Ethan Banfield</t>
  </si>
  <si>
    <t>Whole Digestate</t>
  </si>
  <si>
    <t>Gypsum</t>
  </si>
  <si>
    <t>Lower Park Farm, Park Side, Rossett, LL12 0BN</t>
  </si>
  <si>
    <t>EPR-QB3893HG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</si>
</sst>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9" sqref="B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49.9</v>
      </c>
      <c r="G1" s="123" t="s">
        <v>43</v>
      </c>
      <c r="H1" s="124"/>
      <c r="I1" s="96">
        <v>7.64</v>
      </c>
      <c r="J1" s="127" t="s">
        <v>153</v>
      </c>
      <c r="K1" s="127"/>
      <c r="L1" s="96">
        <v>2198</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167</v>
      </c>
      <c r="D2" s="120"/>
      <c r="E2" s="93" t="s">
        <v>109</v>
      </c>
      <c r="F2" s="96">
        <v>190606</v>
      </c>
      <c r="G2" s="125" t="s">
        <v>110</v>
      </c>
      <c r="H2" s="126"/>
      <c r="I2" s="96"/>
      <c r="J2" s="127" t="s">
        <v>158</v>
      </c>
      <c r="K2" s="127"/>
      <c r="L2" s="96">
        <v>0.32600000000000001</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67.423312883435585</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166</v>
      </c>
      <c r="D4" s="122"/>
      <c r="E4" s="94" t="s">
        <v>1</v>
      </c>
      <c r="F4" s="95" t="s">
        <v>164</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v>1</v>
      </c>
      <c r="E9" s="15">
        <v>1</v>
      </c>
      <c r="F9" s="15">
        <v>1</v>
      </c>
      <c r="G9" s="15">
        <v>1</v>
      </c>
      <c r="H9" s="15" t="s">
        <v>161</v>
      </c>
      <c r="I9" s="15" t="s">
        <v>161</v>
      </c>
      <c r="J9" s="15" t="s">
        <v>161</v>
      </c>
      <c r="K9" s="15" t="s">
        <v>161</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6.5</v>
      </c>
      <c r="D10" s="15">
        <v>6.9</v>
      </c>
      <c r="E10" s="15">
        <v>6.4</v>
      </c>
      <c r="F10" s="15">
        <v>6.2</v>
      </c>
      <c r="G10" s="15">
        <v>6.6</v>
      </c>
      <c r="H10" s="15">
        <v>6.6</v>
      </c>
      <c r="I10" s="15">
        <v>7.1</v>
      </c>
      <c r="J10" s="15">
        <v>6.5</v>
      </c>
      <c r="K10" s="15">
        <v>6.4</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1</v>
      </c>
      <c r="E11" s="15">
        <v>3</v>
      </c>
      <c r="F11" s="15">
        <v>2</v>
      </c>
      <c r="G11" s="15">
        <v>0</v>
      </c>
      <c r="H11" s="15">
        <v>2</v>
      </c>
      <c r="I11" s="15">
        <v>3</v>
      </c>
      <c r="J11" s="15">
        <v>6</v>
      </c>
      <c r="K11" s="15">
        <v>5</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0</v>
      </c>
      <c r="F12" s="15">
        <v>1</v>
      </c>
      <c r="G12" s="15">
        <v>1</v>
      </c>
      <c r="H12" s="15">
        <v>1</v>
      </c>
      <c r="I12" s="15">
        <v>1</v>
      </c>
      <c r="J12" s="15">
        <v>3</v>
      </c>
      <c r="K12" s="15">
        <v>3</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4</v>
      </c>
      <c r="D13" s="15">
        <v>4</v>
      </c>
      <c r="E13" s="15">
        <v>2</v>
      </c>
      <c r="F13" s="15">
        <v>4</v>
      </c>
      <c r="G13" s="15">
        <v>4</v>
      </c>
      <c r="H13" s="15">
        <v>3</v>
      </c>
      <c r="I13" s="15">
        <v>3</v>
      </c>
      <c r="J13" s="15">
        <v>3</v>
      </c>
      <c r="K13" s="15">
        <v>3</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97</v>
      </c>
      <c r="D14" s="100" t="s">
        <v>97</v>
      </c>
      <c r="E14" s="100" t="s">
        <v>97</v>
      </c>
      <c r="F14" s="100" t="s">
        <v>97</v>
      </c>
      <c r="G14" s="100" t="s">
        <v>97</v>
      </c>
      <c r="H14" s="100" t="s">
        <v>113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6</v>
      </c>
      <c r="D15" s="15">
        <v>6</v>
      </c>
      <c r="E15" s="15">
        <v>6</v>
      </c>
      <c r="F15" s="15">
        <v>6</v>
      </c>
      <c r="G15" s="15">
        <v>6</v>
      </c>
      <c r="H15" s="15">
        <v>47</v>
      </c>
      <c r="I15" s="15">
        <v>47</v>
      </c>
      <c r="J15" s="15">
        <v>47</v>
      </c>
      <c r="K15" s="15">
        <v>47</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91.983650000000011</v>
      </c>
      <c r="D18" s="16">
        <f>$D32</f>
        <v>91.983650000000011</v>
      </c>
      <c r="E18" s="16">
        <f>$D33</f>
        <v>53.350517000000004</v>
      </c>
      <c r="F18" s="16">
        <f>$D34</f>
        <v>53.350517000000004</v>
      </c>
      <c r="G18" s="16">
        <f>$D35</f>
        <v>91.983650000000011</v>
      </c>
      <c r="H18" s="16">
        <f>$D36</f>
        <v>79.105939000000006</v>
      </c>
      <c r="I18" s="16">
        <f>$D37</f>
        <v>79.105939000000006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37.983650000000011</v>
      </c>
      <c r="D19" s="16">
        <f t="shared" ref="D19:V19" si="1">D18-D17</f>
        <v>37.983650000000011</v>
      </c>
      <c r="E19" s="16">
        <f t="shared" si="1"/>
        <v>-0.64948299999999648</v>
      </c>
      <c r="F19" s="16">
        <f t="shared" si="1"/>
        <v>-0.64948299999999648</v>
      </c>
      <c r="G19" s="16">
        <f t="shared" si="1"/>
        <v>37.983650000000011</v>
      </c>
      <c r="H19" s="16">
        <f t="shared" si="1"/>
        <v>-0.79406099999998503</v>
      </c>
      <c r="I19" s="16">
        <f t="shared" si="1"/>
        <v>-0.79406099999998503</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86.519000000000005</v>
      </c>
      <c r="D22" s="16">
        <f>$E32</f>
        <v>86.519000000000005</v>
      </c>
      <c r="E22" s="16">
        <f>$E33</f>
        <v>50.181020000000004</v>
      </c>
      <c r="F22" s="16">
        <f>$E34</f>
        <v>50.181020000000004</v>
      </c>
      <c r="G22" s="16">
        <f>$E35</f>
        <v>86.519000000000005</v>
      </c>
      <c r="H22" s="16">
        <f>$E36</f>
        <v>74.40634</v>
      </c>
      <c r="I22" s="16">
        <f>$E37</f>
        <v>74.40634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-12.480999999999995</v>
      </c>
      <c r="D23" s="16">
        <f t="shared" ref="D23:V23" si="3">D22-D21</f>
        <v>-12.480999999999995</v>
      </c>
      <c r="E23" s="16">
        <f t="shared" si="3"/>
        <v>-48.818979999999996</v>
      </c>
      <c r="F23" s="16">
        <f t="shared" si="3"/>
        <v>-48.818979999999996</v>
      </c>
      <c r="G23" s="16">
        <f t="shared" si="3"/>
        <v>-12.480999999999995</v>
      </c>
      <c r="H23" s="16">
        <f t="shared" si="3"/>
        <v>-207.59366</v>
      </c>
      <c r="I23" s="16">
        <f t="shared" si="3"/>
        <v>-207.59366</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4.09</v>
      </c>
      <c r="C28" s="15">
        <v>0.32600000000000001</v>
      </c>
      <c r="D28" s="15">
        <v>803</v>
      </c>
      <c r="E28" s="15">
        <v>1436</v>
      </c>
      <c r="F28" s="15">
        <v>113</v>
      </c>
      <c r="G28" s="15">
        <v>4.96</v>
      </c>
      <c r="H28" s="15">
        <v>68.3</v>
      </c>
      <c r="I28" s="15">
        <v>1.64</v>
      </c>
      <c r="J28" s="15">
        <v>1.8</v>
      </c>
      <c r="K28" s="23">
        <v>0.14000000000000001</v>
      </c>
      <c r="L28" s="15">
        <v>1.85</v>
      </c>
      <c r="M28" s="15">
        <v>1.64</v>
      </c>
      <c r="N28" s="15"/>
      <c r="O28" s="15"/>
      <c r="P28" s="15">
        <v>1101</v>
      </c>
      <c r="Q28" s="15">
        <v>2811</v>
      </c>
      <c r="R28" s="15"/>
      <c r="S28" s="15">
        <v>0.1</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50</v>
      </c>
      <c r="C31" s="77">
        <f>IF(C$27="%w/w SAR",((C$28*10)*$B31),IF(C$27="%w/w DM",(((C$28*10)*($B$28/100))*$B31),IF(C$27="kg/t SAR",(C$28*$B31),IF(C$27="kg/t DM",((C$28*($B$28/100))*$B31),IF(C$27="mg/kg SAR",((C$28*0.001)*$B31),IF(C$27="mg/kg DM",(((C$28*0.001)*($B$28/100))*$B31),0))))))</f>
        <v>163</v>
      </c>
      <c r="D31" s="77">
        <f>(IF(D$27="%w/w SAR",((D$28*10)*$B31),IF(D$27="%w/w DM",(((D$28*10)*($B$28/100))*$B31),IF(D$27="kg/t SAR",(D$28*$B31),IF(D$27="kg/t DM",((D$28*($B$28/100))*$B31),IF(D$27="mg/kg SAR",((D$28*0.001)*$B31),IF(D$27="mg/kg DM",(((D$28*0.001)*($B$28/100))*$B31),"0")))))))*2.291</f>
        <v>91.983650000000011</v>
      </c>
      <c r="E31" s="77">
        <f>(IF(E$27="%w/w SAR",((E$28*10)*$B31),IF(E$27="%w/w DM",(((E$28*10)*($B$28/100))*$B31),IF(E$27="kg/t SAR",(E$28*$B31),IF(E$27="kg/t DM",((E$28*($B$28/100))*$B31),IF(E$27="mg/kg SAR",((E$28*0.001)*$B31),IF(E$27="mg/kg DM",(((E$28*0.001)*($B$28/100))*$B31),"0")))))))*1.205</f>
        <v>86.519000000000005</v>
      </c>
      <c r="F31" s="77">
        <f>(IF(F$27="%w/w SAR",((F$28*10)*$B31),IF(F$27="%w/w DM",(((F$28*10)*($B$28/100))*$B31),IF(F$27="kg/t SAR",(F$28*$B31),IF(F$27="kg/t DM",((F$28*($B$28/100))*$B31),IF(F$27="mg/kg SAR",((F$28*0.001)*$B31),IF(F$27="mg/kg DM",(((F$28*0.001)*($B$28/100))*$B31),"0")))))))*1.658</f>
        <v>9.3676999999999992</v>
      </c>
      <c r="G31" s="77">
        <f t="shared" ref="G31:P31" si="5">IF(G$27="%w/w SAR",((G$28*10)*$B31),IF(G$27="%w/w DM",(((G$28*10)*($B$28/100))*$B31),IF(G$27="kg/t SAR",(G$28*$B31),IF(G$27="kg/t DM",((G$28*($B$28/100))*$B31),IF(G$27="mg/kg SAR",((G$28*0.001)*$B31),IF(G$27="mg/kg DM",(((G$28*0.001)*($B$28/100))*$B31),0))))))</f>
        <v>0.248</v>
      </c>
      <c r="H31" s="77">
        <f t="shared" si="5"/>
        <v>3.415</v>
      </c>
      <c r="I31" s="77">
        <f t="shared" si="5"/>
        <v>8.2000000000000003E-2</v>
      </c>
      <c r="J31" s="77">
        <f t="shared" si="5"/>
        <v>9.0000000000000011E-2</v>
      </c>
      <c r="K31" s="77">
        <f t="shared" si="5"/>
        <v>7.000000000000001E-3</v>
      </c>
      <c r="L31" s="77">
        <f t="shared" si="5"/>
        <v>9.2499999999999999E-2</v>
      </c>
      <c r="M31" s="77">
        <f t="shared" si="5"/>
        <v>8.2000000000000003E-2</v>
      </c>
      <c r="N31" s="77">
        <f t="shared" si="5"/>
        <v>0</v>
      </c>
      <c r="O31" s="77">
        <f t="shared" si="5"/>
        <v>0</v>
      </c>
      <c r="P31" s="77">
        <f t="shared" si="5"/>
        <v>55.05</v>
      </c>
      <c r="Q31" s="77">
        <f>(IF(Q$27="%w/w SAR",((Q$28*10)*$B31),IF(Q$27="%w/w DM",(((Q$28*10)*($B$28/100))*$B31),IF(Q$27="kg/t SAR",(Q$28*$B31),IF(Q$27="kg/t DM",((Q$28*($B$28/100))*$B31),IF(Q$27="mg/kg SAR",((Q$28*0.001)*$B31),IF(Q$27="mg/kg DM",(((Q$28*0.001)*($B$28/100))*$B31),0)))))))*2.5</f>
        <v>351.375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5.0000000000000001E-3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50</v>
      </c>
      <c r="C32" s="77">
        <f t="shared" ref="C32:C50" si="6">IF(C$27="%w/w SAR",((C$28*10)*$B32),IF(C$27="%w/w DM",(((C$28*10)*($B$28/100))*$B32),IF(C$27="kg/t SAR",(C$28*$B32),IF(C$27="kg/t DM",((C$28*($B$28/100))*$B32),IF(C$27="mg/kg SAR",((C$28*0.001)*$B32),IF(C$27="mg/kg DM",(((C$28*0.001)*($B$28/100))*$B32),0))))))</f>
        <v>163</v>
      </c>
      <c r="D32" s="77">
        <f t="shared" ref="D32:D50" si="7">(IF(D$27="%w/w SAR",((D$28*10)*$B32),IF(D$27="%w/w DM",(((D$28*10)*($B$28/100))*$B32),IF(D$27="kg/t SAR",(D$28*$B32),IF(D$27="kg/t DM",((D$28*($B$28/100))*$B32),IF(D$27="mg/kg SAR",((D$28*0.001)*$B32),IF(D$27="mg/kg DM",(((D$28*0.001)*($B$28/100))*$B32),"0")))))))*2.291</f>
        <v>91.983650000000011</v>
      </c>
      <c r="E32" s="77">
        <f t="shared" ref="E32:E50" si="8">(IF(E$27="%w/w SAR",((E$28*10)*$B32),IF(E$27="%w/w DM",(((E$28*10)*($B$28/100))*$B32),IF(E$27="kg/t SAR",(E$28*$B32),IF(E$27="kg/t DM",((E$28*($B$28/100))*$B32),IF(E$27="mg/kg SAR",((E$28*0.001)*$B32),IF(E$27="mg/kg DM",(((E$28*0.001)*($B$28/100))*$B32),"0")))))))*1.205</f>
        <v>86.519000000000005</v>
      </c>
      <c r="F32" s="77">
        <f t="shared" ref="F32:F50" si="9">(IF(F$27="%w/w SAR",((F$28*10)*$B32),IF(F$27="%w/w DM",(((F$28*10)*($B$28/100))*$B32),IF(F$27="kg/t SAR",(F$28*$B32),IF(F$27="kg/t DM",((F$28*($B$28/100))*$B32),IF(F$27="mg/kg SAR",((F$28*0.001)*$B32),IF(F$27="mg/kg DM",(((F$28*0.001)*($B$28/100))*$B32),"0")))))))*1.658</f>
        <v>9.3676999999999992</v>
      </c>
      <c r="G32" s="77">
        <f t="shared" ref="G32:P50" si="10">IF(G$27="%w/w SAR",((G$28*10)*$B32),IF(G$27="%w/w DM",(((G$28*10)*($B$28/100))*$B32),IF(G$27="kg/t SAR",(G$28*$B32),IF(G$27="kg/t DM",((G$28*($B$28/100))*$B32),IF(G$27="mg/kg SAR",((G$28*0.001)*$B32),IF(G$27="mg/kg DM",(((G$28*0.001)*($B$28/100))*$B32),0))))))</f>
        <v>0.248</v>
      </c>
      <c r="H32" s="77">
        <f t="shared" si="10"/>
        <v>3.415</v>
      </c>
      <c r="I32" s="77">
        <f t="shared" si="10"/>
        <v>8.2000000000000003E-2</v>
      </c>
      <c r="J32" s="77">
        <f t="shared" si="10"/>
        <v>9.0000000000000011E-2</v>
      </c>
      <c r="K32" s="77">
        <f t="shared" si="10"/>
        <v>7.000000000000001E-3</v>
      </c>
      <c r="L32" s="77">
        <f t="shared" si="10"/>
        <v>9.2499999999999999E-2</v>
      </c>
      <c r="M32" s="77">
        <f t="shared" si="10"/>
        <v>8.2000000000000003E-2</v>
      </c>
      <c r="N32" s="77">
        <f t="shared" si="10"/>
        <v>0</v>
      </c>
      <c r="O32" s="77">
        <f t="shared" si="10"/>
        <v>0</v>
      </c>
      <c r="P32" s="77">
        <f t="shared" si="10"/>
        <v>55.05</v>
      </c>
      <c r="Q32" s="77">
        <f t="shared" ref="Q32:Q50" si="11">(IF(Q$27="%w/w SAR",((Q$28*10)*$B32),IF(Q$27="%w/w DM",(((Q$28*10)*($B$28/100))*$B32),IF(Q$27="kg/t SAR",(Q$28*$B32),IF(Q$27="kg/t DM",((Q$28*($B$28/100))*$B32),IF(Q$27="mg/kg SAR",((Q$28*0.001)*$B32),IF(Q$27="mg/kg DM",(((Q$28*0.001)*($B$28/100))*$B32),0)))))))*2.5</f>
        <v>351.375</v>
      </c>
      <c r="R32" s="77">
        <f t="shared" ref="R32:U50" si="12">IF(R$27="%w/w SAR",((R$28*10)*$B32),IF(R$27="%w/w DM",(((R$28*10)*($B$28/100))*$B32),IF(R$27="kg/t SAR",(R$28*$B32),IF(R$27="kg/t DM",((R$28*($B$28/100))*$B32),IF(R$27="mg/kg SAR",((R$28*0.001)*$B32),IF(R$27="mg/kg DM",(((R$28*0.001)*($B$28/100))*$B32),0))))))</f>
        <v>0</v>
      </c>
      <c r="S32" s="77">
        <f t="shared" si="12"/>
        <v>5.0000000000000001E-3</v>
      </c>
      <c r="T32" s="77">
        <f t="shared" si="12"/>
        <v>0</v>
      </c>
      <c r="U32" s="77">
        <f t="shared" si="12"/>
        <v>0</v>
      </c>
      <c r="AB32" s="59"/>
      <c r="AC32" s="59"/>
      <c r="AD32" s="59"/>
      <c r="AE32" s="59"/>
      <c r="AF32" s="59"/>
      <c r="AG32" s="59"/>
      <c r="AH32" s="59"/>
      <c r="AI32" s="59"/>
    </row>
    <row r="33" spans="1:35" s="72" customFormat="1" ht="13" x14ac:dyDescent="0.35">
      <c r="A33" s="13">
        <f>E8</f>
        <v>3</v>
      </c>
      <c r="B33" s="15">
        <v>29</v>
      </c>
      <c r="C33" s="77">
        <f t="shared" si="6"/>
        <v>94.54</v>
      </c>
      <c r="D33" s="77">
        <f t="shared" si="7"/>
        <v>53.350517000000004</v>
      </c>
      <c r="E33" s="77">
        <f t="shared" si="8"/>
        <v>50.181020000000004</v>
      </c>
      <c r="F33" s="77">
        <f t="shared" si="9"/>
        <v>5.4332659999999997</v>
      </c>
      <c r="G33" s="77">
        <f t="shared" si="10"/>
        <v>0.14384</v>
      </c>
      <c r="H33" s="77">
        <f t="shared" si="10"/>
        <v>1.9806999999999999</v>
      </c>
      <c r="I33" s="77">
        <f t="shared" si="10"/>
        <v>4.7559999999999998E-2</v>
      </c>
      <c r="J33" s="77">
        <f t="shared" si="10"/>
        <v>5.2200000000000003E-2</v>
      </c>
      <c r="K33" s="77">
        <f t="shared" si="10"/>
        <v>4.0600000000000002E-3</v>
      </c>
      <c r="L33" s="77">
        <f t="shared" si="10"/>
        <v>5.3650000000000003E-2</v>
      </c>
      <c r="M33" s="77">
        <f t="shared" si="10"/>
        <v>4.7559999999999998E-2</v>
      </c>
      <c r="N33" s="77">
        <f t="shared" si="10"/>
        <v>0</v>
      </c>
      <c r="O33" s="77">
        <f t="shared" si="10"/>
        <v>0</v>
      </c>
      <c r="P33" s="77">
        <f t="shared" si="10"/>
        <v>31.928999999999998</v>
      </c>
      <c r="Q33" s="77">
        <f t="shared" si="11"/>
        <v>203.79750000000001</v>
      </c>
      <c r="R33" s="77">
        <f t="shared" si="12"/>
        <v>0</v>
      </c>
      <c r="S33" s="77">
        <f t="shared" si="12"/>
        <v>2.9000000000000002E-3</v>
      </c>
      <c r="T33" s="77">
        <f t="shared" si="12"/>
        <v>0</v>
      </c>
      <c r="U33" s="77">
        <f t="shared" si="12"/>
        <v>0</v>
      </c>
      <c r="AB33" s="59"/>
      <c r="AC33" s="59"/>
      <c r="AD33" s="59"/>
      <c r="AE33" s="59"/>
      <c r="AF33" s="59"/>
      <c r="AG33" s="59"/>
      <c r="AH33" s="59"/>
      <c r="AI33" s="59"/>
    </row>
    <row r="34" spans="1:35" s="72" customFormat="1" ht="13" x14ac:dyDescent="0.35">
      <c r="A34" s="13">
        <f>F8</f>
        <v>4</v>
      </c>
      <c r="B34" s="15">
        <v>29</v>
      </c>
      <c r="C34" s="77">
        <f t="shared" si="6"/>
        <v>94.54</v>
      </c>
      <c r="D34" s="77">
        <f t="shared" si="7"/>
        <v>53.350517000000004</v>
      </c>
      <c r="E34" s="77">
        <f t="shared" si="8"/>
        <v>50.181020000000004</v>
      </c>
      <c r="F34" s="77">
        <f t="shared" si="9"/>
        <v>5.4332659999999997</v>
      </c>
      <c r="G34" s="77">
        <f t="shared" si="10"/>
        <v>0.14384</v>
      </c>
      <c r="H34" s="77">
        <f t="shared" si="10"/>
        <v>1.9806999999999999</v>
      </c>
      <c r="I34" s="77">
        <f t="shared" si="10"/>
        <v>4.7559999999999998E-2</v>
      </c>
      <c r="J34" s="77">
        <f t="shared" si="10"/>
        <v>5.2200000000000003E-2</v>
      </c>
      <c r="K34" s="77">
        <f t="shared" si="10"/>
        <v>4.0600000000000002E-3</v>
      </c>
      <c r="L34" s="77">
        <f t="shared" si="10"/>
        <v>5.3650000000000003E-2</v>
      </c>
      <c r="M34" s="77">
        <f t="shared" si="10"/>
        <v>4.7559999999999998E-2</v>
      </c>
      <c r="N34" s="77">
        <f t="shared" si="10"/>
        <v>0</v>
      </c>
      <c r="O34" s="77">
        <f t="shared" si="10"/>
        <v>0</v>
      </c>
      <c r="P34" s="77">
        <f t="shared" si="10"/>
        <v>31.928999999999998</v>
      </c>
      <c r="Q34" s="77">
        <f t="shared" si="11"/>
        <v>203.79750000000001</v>
      </c>
      <c r="R34" s="77">
        <f t="shared" si="12"/>
        <v>0</v>
      </c>
      <c r="S34" s="77">
        <f t="shared" si="12"/>
        <v>2.9000000000000002E-3</v>
      </c>
      <c r="T34" s="77">
        <f t="shared" si="12"/>
        <v>0</v>
      </c>
      <c r="U34" s="77">
        <f t="shared" si="12"/>
        <v>0</v>
      </c>
      <c r="AB34" s="59"/>
      <c r="AC34" s="59"/>
      <c r="AD34" s="59"/>
      <c r="AE34" s="59"/>
      <c r="AF34" s="59"/>
      <c r="AG34" s="59"/>
      <c r="AH34" s="59"/>
      <c r="AI34" s="59"/>
    </row>
    <row r="35" spans="1:35" s="72" customFormat="1" ht="13" x14ac:dyDescent="0.35">
      <c r="A35" s="13">
        <f>G8</f>
        <v>5</v>
      </c>
      <c r="B35" s="15">
        <v>50</v>
      </c>
      <c r="C35" s="77">
        <f t="shared" si="6"/>
        <v>163</v>
      </c>
      <c r="D35" s="77">
        <f t="shared" si="7"/>
        <v>91.983650000000011</v>
      </c>
      <c r="E35" s="77">
        <f t="shared" si="8"/>
        <v>86.519000000000005</v>
      </c>
      <c r="F35" s="77">
        <f t="shared" si="9"/>
        <v>9.3676999999999992</v>
      </c>
      <c r="G35" s="77">
        <f t="shared" si="10"/>
        <v>0.248</v>
      </c>
      <c r="H35" s="77">
        <f t="shared" si="10"/>
        <v>3.415</v>
      </c>
      <c r="I35" s="77">
        <f t="shared" si="10"/>
        <v>8.2000000000000003E-2</v>
      </c>
      <c r="J35" s="77">
        <f t="shared" si="10"/>
        <v>9.0000000000000011E-2</v>
      </c>
      <c r="K35" s="77">
        <f t="shared" si="10"/>
        <v>7.000000000000001E-3</v>
      </c>
      <c r="L35" s="77">
        <f t="shared" si="10"/>
        <v>9.2499999999999999E-2</v>
      </c>
      <c r="M35" s="77">
        <f t="shared" si="10"/>
        <v>8.2000000000000003E-2</v>
      </c>
      <c r="N35" s="77">
        <f t="shared" si="10"/>
        <v>0</v>
      </c>
      <c r="O35" s="77">
        <f t="shared" si="10"/>
        <v>0</v>
      </c>
      <c r="P35" s="77">
        <f t="shared" si="10"/>
        <v>55.05</v>
      </c>
      <c r="Q35" s="77">
        <f t="shared" si="11"/>
        <v>351.375</v>
      </c>
      <c r="R35" s="77">
        <f t="shared" si="12"/>
        <v>0</v>
      </c>
      <c r="S35" s="77">
        <f t="shared" si="12"/>
        <v>5.0000000000000001E-3</v>
      </c>
      <c r="T35" s="77">
        <f t="shared" si="12"/>
        <v>0</v>
      </c>
      <c r="U35" s="77">
        <f t="shared" si="12"/>
        <v>0</v>
      </c>
      <c r="AB35" s="59"/>
      <c r="AC35" s="59"/>
      <c r="AD35" s="59"/>
      <c r="AE35" s="59"/>
      <c r="AF35" s="59"/>
      <c r="AG35" s="59"/>
      <c r="AH35" s="59"/>
      <c r="AI35" s="59"/>
    </row>
    <row r="36" spans="1:35" s="72" customFormat="1" ht="13" x14ac:dyDescent="0.35">
      <c r="A36" s="13">
        <f>H8</f>
        <v>6</v>
      </c>
      <c r="B36" s="15">
        <v>43</v>
      </c>
      <c r="C36" s="77">
        <f t="shared" si="6"/>
        <v>140.18</v>
      </c>
      <c r="D36" s="77">
        <f t="shared" si="7"/>
        <v>79.105939000000006</v>
      </c>
      <c r="E36" s="77">
        <f t="shared" si="8"/>
        <v>74.40634</v>
      </c>
      <c r="F36" s="77">
        <f t="shared" si="9"/>
        <v>8.056222</v>
      </c>
      <c r="G36" s="77">
        <f t="shared" si="10"/>
        <v>0.21328</v>
      </c>
      <c r="H36" s="77">
        <f t="shared" si="10"/>
        <v>2.9369000000000001</v>
      </c>
      <c r="I36" s="77">
        <f t="shared" si="10"/>
        <v>7.0519999999999999E-2</v>
      </c>
      <c r="J36" s="77">
        <f t="shared" si="10"/>
        <v>7.740000000000001E-2</v>
      </c>
      <c r="K36" s="77">
        <f t="shared" si="10"/>
        <v>6.020000000000001E-3</v>
      </c>
      <c r="L36" s="77">
        <f t="shared" si="10"/>
        <v>7.955000000000001E-2</v>
      </c>
      <c r="M36" s="77">
        <f t="shared" si="10"/>
        <v>7.0519999999999999E-2</v>
      </c>
      <c r="N36" s="77">
        <f t="shared" si="10"/>
        <v>0</v>
      </c>
      <c r="O36" s="77">
        <f t="shared" si="10"/>
        <v>0</v>
      </c>
      <c r="P36" s="77">
        <f t="shared" si="10"/>
        <v>47.342999999999996</v>
      </c>
      <c r="Q36" s="77">
        <f t="shared" si="11"/>
        <v>302.1825</v>
      </c>
      <c r="R36" s="77">
        <f t="shared" si="12"/>
        <v>0</v>
      </c>
      <c r="S36" s="77">
        <f t="shared" si="12"/>
        <v>4.3E-3</v>
      </c>
      <c r="T36" s="77">
        <f t="shared" si="12"/>
        <v>0</v>
      </c>
      <c r="U36" s="77">
        <f t="shared" si="12"/>
        <v>0</v>
      </c>
      <c r="AB36" s="59"/>
      <c r="AC36" s="59"/>
      <c r="AD36" s="59"/>
      <c r="AE36" s="59"/>
      <c r="AF36" s="59"/>
      <c r="AG36" s="59"/>
      <c r="AH36" s="59"/>
      <c r="AI36" s="59"/>
    </row>
    <row r="37" spans="1:35" s="72" customFormat="1" ht="13" x14ac:dyDescent="0.35">
      <c r="A37" s="13">
        <f>I8</f>
        <v>7</v>
      </c>
      <c r="B37" s="15">
        <v>43</v>
      </c>
      <c r="C37" s="77">
        <f t="shared" si="6"/>
        <v>140.18</v>
      </c>
      <c r="D37" s="77">
        <f t="shared" si="7"/>
        <v>79.105939000000006</v>
      </c>
      <c r="E37" s="77">
        <f t="shared" si="8"/>
        <v>74.40634</v>
      </c>
      <c r="F37" s="77">
        <f t="shared" si="9"/>
        <v>8.056222</v>
      </c>
      <c r="G37" s="77">
        <f t="shared" si="10"/>
        <v>0.21328</v>
      </c>
      <c r="H37" s="77">
        <f t="shared" si="10"/>
        <v>2.9369000000000001</v>
      </c>
      <c r="I37" s="77">
        <f t="shared" si="10"/>
        <v>7.0519999999999999E-2</v>
      </c>
      <c r="J37" s="77">
        <f t="shared" si="10"/>
        <v>7.740000000000001E-2</v>
      </c>
      <c r="K37" s="77">
        <f t="shared" si="10"/>
        <v>6.020000000000001E-3</v>
      </c>
      <c r="L37" s="77">
        <f t="shared" si="10"/>
        <v>7.955000000000001E-2</v>
      </c>
      <c r="M37" s="77">
        <f t="shared" si="10"/>
        <v>7.0519999999999999E-2</v>
      </c>
      <c r="N37" s="77">
        <f t="shared" si="10"/>
        <v>0</v>
      </c>
      <c r="O37" s="77">
        <f t="shared" si="10"/>
        <v>0</v>
      </c>
      <c r="P37" s="77">
        <f t="shared" si="10"/>
        <v>47.342999999999996</v>
      </c>
      <c r="Q37" s="77">
        <f t="shared" si="11"/>
        <v>302.1825</v>
      </c>
      <c r="R37" s="77">
        <f t="shared" si="12"/>
        <v>0</v>
      </c>
      <c r="S37" s="77">
        <f t="shared" si="12"/>
        <v>4.3E-3</v>
      </c>
      <c r="T37" s="77">
        <f t="shared" si="12"/>
        <v>0</v>
      </c>
      <c r="U37" s="77">
        <f t="shared" si="12"/>
        <v>0</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29</v>
      </c>
      <c r="E62" s="77">
        <f>B34</f>
        <v>29</v>
      </c>
      <c r="F62" s="77">
        <f>B35</f>
        <v>50</v>
      </c>
      <c r="G62" s="77">
        <f>B36</f>
        <v>43</v>
      </c>
      <c r="H62" s="77">
        <f>B37</f>
        <v>43</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v>7.88</v>
      </c>
      <c r="J1" s="127" t="s">
        <v>153</v>
      </c>
      <c r="K1" s="127"/>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v>191212</v>
      </c>
      <c r="G2" s="125" t="s">
        <v>110</v>
      </c>
      <c r="H2" s="126"/>
      <c r="I2" s="118">
        <v>2368</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t="s">
        <v>76</v>
      </c>
      <c r="G3" s="127" t="s">
        <v>159</v>
      </c>
      <c r="H3" s="127"/>
      <c r="I3" s="118"/>
      <c r="J3" s="123" t="s">
        <v>154</v>
      </c>
      <c r="K3" s="124"/>
      <c r="L3" s="97">
        <f>(L1/(L2*10000))*100</f>
        <v>1.6666666666666667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t="s">
        <v>165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1.9741455360000002</v>
      </c>
      <c r="D18" s="16">
        <f>$D32</f>
        <v>1.9741455360000002</v>
      </c>
      <c r="E18" s="16">
        <f>$D33</f>
        <v>1.9741455360000002</v>
      </c>
      <c r="F18" s="16">
        <f>$D34</f>
        <v>1.9741455360000002</v>
      </c>
      <c r="G18" s="16">
        <f>$D35</f>
        <v>1.9741455360000002</v>
      </c>
      <c r="H18" s="16">
        <f>$D36</f>
        <v>1.9741455360000002</v>
      </c>
      <c r="I18" s="16">
        <f>$D37</f>
        <v>1.9741455360000002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-52.025854463999998</v>
      </c>
      <c r="D19" s="16">
        <f t="shared" ref="D19:V19" si="1">D18-D17</f>
        <v>-52.025854463999998</v>
      </c>
      <c r="E19" s="16">
        <f t="shared" si="1"/>
        <v>-52.025854463999998</v>
      </c>
      <c r="F19" s="16">
        <f t="shared" si="1"/>
        <v>-52.025854463999998</v>
      </c>
      <c r="G19" s="16">
        <f t="shared" si="1"/>
        <v>-52.025854463999998</v>
      </c>
      <c r="H19" s="16">
        <f t="shared" si="1"/>
        <v>-77.925854463999997</v>
      </c>
      <c r="I19" s="16">
        <f t="shared" si="1"/>
        <v>-77.925854463999997</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9.3145536000000018</v>
      </c>
      <c r="D22" s="16">
        <f>$E32</f>
        <v>9.3145536000000018</v>
      </c>
      <c r="E22" s="16">
        <f>$E33</f>
        <v>9.3145536000000018</v>
      </c>
      <c r="F22" s="16">
        <f>$E34</f>
        <v>9.3145536000000018</v>
      </c>
      <c r="G22" s="16">
        <f>$E35</f>
        <v>9.3145536000000018</v>
      </c>
      <c r="H22" s="16">
        <f>$E36</f>
        <v>9.3145536000000018</v>
      </c>
      <c r="I22" s="16">
        <f>$E37</f>
        <v>9.3145536000000018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-89.685446400000004</v>
      </c>
      <c r="D23" s="16">
        <f t="shared" ref="D23:V23" si="3">D22-D21</f>
        <v>-89.685446400000004</v>
      </c>
      <c r="E23" s="16">
        <f t="shared" si="3"/>
        <v>-89.685446400000004</v>
      </c>
      <c r="F23" s="16">
        <f t="shared" si="3"/>
        <v>-89.685446400000004</v>
      </c>
      <c r="G23" s="16">
        <f t="shared" si="3"/>
        <v>-89.685446400000004</v>
      </c>
      <c r="H23" s="16">
        <f t="shared" si="3"/>
        <v>-272.68544639999999</v>
      </c>
      <c r="I23" s="16">
        <f t="shared" si="3"/>
        <v>-272.68544639999999</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70.400000000000006</v>
      </c>
      <c r="C28" s="15">
        <v>0.06</v>
      </c>
      <c r="D28" s="15">
        <v>102</v>
      </c>
      <c r="E28" s="15">
        <v>915</v>
      </c>
      <c r="F28" s="15">
        <v>6889</v>
      </c>
      <c r="G28" s="15">
        <v>4.84</v>
      </c>
      <c r="H28" s="15">
        <v>45.7</v>
      </c>
      <c r="I28" s="15">
        <v>20</v>
      </c>
      <c r="J28" s="15">
        <v>0.1</v>
      </c>
      <c r="K28" s="23">
        <v>0.12</v>
      </c>
      <c r="L28" s="15">
        <v>5.03</v>
      </c>
      <c r="M28" s="15">
        <v>6.51</v>
      </c>
      <c r="N28" s="15"/>
      <c r="O28" s="15"/>
      <c r="P28" s="15">
        <v>328</v>
      </c>
      <c r="Q28" s="15">
        <v>161191</v>
      </c>
      <c r="R28" s="15">
        <v>0.64</v>
      </c>
      <c r="S28" s="15">
        <v>1.61</v>
      </c>
      <c r="T28" s="15">
        <v>1.05</v>
      </c>
      <c r="U28" s="15">
        <v>99.3</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12</v>
      </c>
      <c r="C31" s="77">
        <f>IF(C$27="%w/w SAR",((C$28*10)*$B31),IF(C$27="%w/w DM",(((C$28*10)*($B$28/100))*$B31),IF(C$27="kg/t SAR",(C$28*$B31),IF(C$27="kg/t DM",((C$28*($B$28/100))*$B31),IF(C$27="mg/kg SAR",((C$28*0.001)*$B31),IF(C$27="mg/kg DM",(((C$28*0.001)*($B$28/100))*$B31),0))))))</f>
        <v>5.0688000000000004</v>
      </c>
      <c r="D31" s="77">
        <f>(IF(D$27="%w/w SAR",((D$28*10)*$B31),IF(D$27="%w/w DM",(((D$28*10)*($B$28/100))*$B31),IF(D$27="kg/t SAR",(D$28*$B31),IF(D$27="kg/t DM",((D$28*($B$28/100))*$B31),IF(D$27="mg/kg SAR",((D$28*0.001)*$B31),IF(D$27="mg/kg DM",(((D$28*0.001)*($B$28/100))*$B31),"0")))))))*2.291</f>
        <v>1.9741455360000002</v>
      </c>
      <c r="E31" s="77">
        <f>(IF(E$27="%w/w SAR",((E$28*10)*$B31),IF(E$27="%w/w DM",(((E$28*10)*($B$28/100))*$B31),IF(E$27="kg/t SAR",(E$28*$B31),IF(E$27="kg/t DM",((E$28*($B$28/100))*$B31),IF(E$27="mg/kg SAR",((E$28*0.001)*$B31),IF(E$27="mg/kg DM",(((E$28*0.001)*($B$28/100))*$B31),"0")))))))*1.205</f>
        <v>9.3145536000000018</v>
      </c>
      <c r="F31" s="77">
        <f>(IF(F$27="%w/w SAR",((F$28*10)*$B31),IF(F$27="%w/w DM",(((F$28*10)*($B$28/100))*$B31),IF(F$27="kg/t SAR",(F$28*$B31),IF(F$27="kg/t DM",((F$28*($B$28/100))*$B31),IF(F$27="mg/kg SAR",((F$28*0.001)*$B31),IF(F$27="mg/kg DM",(((F$28*0.001)*($B$28/100))*$B31),"0")))))))*1.658</f>
        <v>96.492734976000008</v>
      </c>
      <c r="G31" s="77">
        <f t="shared" ref="G31:P46" si="5">IF(G$27="%w/w SAR",((G$28*10)*$B31),IF(G$27="%w/w DM",(((G$28*10)*($B$28/100))*$B31),IF(G$27="kg/t SAR",(G$28*$B31),IF(G$27="kg/t DM",((G$28*($B$28/100))*$B31),IF(G$27="mg/kg SAR",((G$28*0.001)*$B31),IF(G$27="mg/kg DM",(((G$28*0.001)*($B$28/100))*$B31),0))))))</f>
        <v>4.0888319999999999E-2</v>
      </c>
      <c r="H31" s="77">
        <f t="shared" si="5"/>
        <v>0.38607360000000013</v>
      </c>
      <c r="I31" s="77">
        <f t="shared" si="5"/>
        <v>0.16896000000000003</v>
      </c>
      <c r="J31" s="77">
        <f t="shared" si="5"/>
        <v>8.4480000000000015E-4</v>
      </c>
      <c r="K31" s="77">
        <f t="shared" si="5"/>
        <v>1.0137600000000001E-3</v>
      </c>
      <c r="L31" s="77">
        <f t="shared" si="5"/>
        <v>4.2493440000000007E-2</v>
      </c>
      <c r="M31" s="77">
        <f t="shared" si="5"/>
        <v>5.4996480000000014E-2</v>
      </c>
      <c r="N31" s="77">
        <f t="shared" si="5"/>
        <v>0</v>
      </c>
      <c r="O31" s="77">
        <f t="shared" si="5"/>
        <v>0</v>
      </c>
      <c r="P31" s="77">
        <f t="shared" si="5"/>
        <v>2.7709440000000005</v>
      </c>
      <c r="Q31" s="77">
        <f>(IF(Q$27="%w/w SAR",((Q$28*10)*$B31),IF(Q$27="%w/w DM",(((Q$28*10)*($B$28/100))*$B31),IF(Q$27="kg/t SAR",(Q$28*$B31),IF(Q$27="kg/t DM",((Q$28*($B$28/100))*$B31),IF(Q$27="mg/kg SAR",((Q$28*0.001)*$B31),IF(Q$27="mg/kg DM",(((Q$28*0.001)*($B$28/100))*$B31),0)))))))*2.5</f>
        <v>3404.3539200000005</v>
      </c>
      <c r="R31" s="77">
        <f>IF(R$27="%w/w SAR",((R$28*10)*$B31),IF(R$27="%w/w DM",(((R$28*10)*($B$28/100))*$B31),IF(R$27="kg/t SAR",(R$28*$B31),IF(R$27="kg/t DM",((R$28*($B$28/100))*$B31),IF(R$27="mg/kg SAR",((R$28*0.001)*$B31),IF(R$27="mg/kg DM",(((R$28*0.001)*($B$28/100))*$B31),0))))))</f>
        <v>5.4067200000000011E-3</v>
      </c>
      <c r="S31" s="77">
        <f>IF(S$27="%w/w SAR",((S$28*10)*$B31),IF(S$27="%w/w DM",(((S$28*10)*($B$28/100))*$B31),IF(S$27="kg/t SAR",(S$28*$B31),IF(S$27="kg/t DM",((S$28*($B$28/100))*$B31),IF(S$27="mg/kg SAR",((S$28*0.001)*$B31),IF(S$27="mg/kg DM",(((S$28*0.001)*($B$28/100))*$B31),0))))))</f>
        <v>1.360128E-2</v>
      </c>
      <c r="T31" s="77">
        <f>IF(T$27="%w/w SAR",((T$28*10)*$B31),IF(T$27="%w/w DM",(((T$28*10)*($B$28/100))*$B31),IF(T$27="kg/t SAR",(T$28*$B31),IF(T$27="kg/t DM",((T$28*($B$28/100))*$B31),IF(T$27="mg/kg SAR",((T$28*0.001)*$B31),IF(T$27="mg/kg DM",(((T$28*0.001)*($B$28/100))*$B31),0))))))</f>
        <v>8.8704000000000022E-3</v>
      </c>
      <c r="U31" s="77">
        <f>IF(U$27="%w/w SAR",((U$28*10)*$B31),IF(U$27="%w/w DM",(((U$28*10)*($B$28/100))*$B31),IF(U$27="kg/t SAR",(U$28*$B31),IF(U$27="kg/t DM",((U$28*($B$28/100))*$B31),IF(U$27="mg/kg SAR",((U$28*0.001)*$B31),IF(U$27="mg/kg DM",(((U$28*0.001)*($B$28/100))*$B31),0))))))</f>
        <v>0.83888640000000003</v>
      </c>
      <c r="AB31" s="59"/>
      <c r="AC31" s="59"/>
      <c r="AD31" s="59"/>
      <c r="AE31" s="59"/>
      <c r="AF31" s="59"/>
      <c r="AG31" s="59"/>
      <c r="AH31" s="59"/>
      <c r="AI31" s="59"/>
    </row>
    <row r="32" spans="1:40" s="72" customFormat="1" ht="13" x14ac:dyDescent="0.35">
      <c r="A32" s="13">
        <f>D8</f>
        <v>2</v>
      </c>
      <c r="B32" s="15">
        <v>12</v>
      </c>
      <c r="C32" s="77">
        <f t="shared" ref="C32:C50" si="6">IF(C$27="%w/w SAR",((C$28*10)*$B32),IF(C$27="%w/w DM",(((C$28*10)*($B$28/100))*$B32),IF(C$27="kg/t SAR",(C$28*$B32),IF(C$27="kg/t DM",((C$28*($B$28/100))*$B32),IF(C$27="mg/kg SAR",((C$28*0.001)*$B32),IF(C$27="mg/kg DM",(((C$28*0.001)*($B$28/100))*$B32),0))))))</f>
        <v>5.0688000000000004</v>
      </c>
      <c r="D32" s="77">
        <f t="shared" ref="D32:D50" si="7">(IF(D$27="%w/w SAR",((D$28*10)*$B32),IF(D$27="%w/w DM",(((D$28*10)*($B$28/100))*$B32),IF(D$27="kg/t SAR",(D$28*$B32),IF(D$27="kg/t DM",((D$28*($B$28/100))*$B32),IF(D$27="mg/kg SAR",((D$28*0.001)*$B32),IF(D$27="mg/kg DM",(((D$28*0.001)*($B$28/100))*$B32),"0")))))))*2.291</f>
        <v>1.9741455360000002</v>
      </c>
      <c r="E32" s="77">
        <f t="shared" ref="E32:E50" si="8">(IF(E$27="%w/w SAR",((E$28*10)*$B32),IF(E$27="%w/w DM",(((E$28*10)*($B$28/100))*$B32),IF(E$27="kg/t SAR",(E$28*$B32),IF(E$27="kg/t DM",((E$28*($B$28/100))*$B32),IF(E$27="mg/kg SAR",((E$28*0.001)*$B32),IF(E$27="mg/kg DM",(((E$28*0.001)*($B$28/100))*$B32),"0")))))))*1.205</f>
        <v>9.3145536000000018</v>
      </c>
      <c r="F32" s="77">
        <f t="shared" ref="F32:F50" si="9">(IF(F$27="%w/w SAR",((F$28*10)*$B32),IF(F$27="%w/w DM",(((F$28*10)*($B$28/100))*$B32),IF(F$27="kg/t SAR",(F$28*$B32),IF(F$27="kg/t DM",((F$28*($B$28/100))*$B32),IF(F$27="mg/kg SAR",((F$28*0.001)*$B32),IF(F$27="mg/kg DM",(((F$28*0.001)*($B$28/100))*$B32),"0")))))))*1.658</f>
        <v>96.492734976000008</v>
      </c>
      <c r="G32" s="77">
        <f t="shared" si="5"/>
        <v>4.0888319999999999E-2</v>
      </c>
      <c r="H32" s="77">
        <f t="shared" si="5"/>
        <v>0.38607360000000013</v>
      </c>
      <c r="I32" s="77">
        <f t="shared" si="5"/>
        <v>0.16896000000000003</v>
      </c>
      <c r="J32" s="77">
        <f t="shared" si="5"/>
        <v>8.4480000000000015E-4</v>
      </c>
      <c r="K32" s="77">
        <f t="shared" si="5"/>
        <v>1.0137600000000001E-3</v>
      </c>
      <c r="L32" s="77">
        <f t="shared" si="5"/>
        <v>4.2493440000000007E-2</v>
      </c>
      <c r="M32" s="77">
        <f t="shared" si="5"/>
        <v>5.4996480000000014E-2</v>
      </c>
      <c r="N32" s="77">
        <f t="shared" si="5"/>
        <v>0</v>
      </c>
      <c r="O32" s="77">
        <f t="shared" si="5"/>
        <v>0</v>
      </c>
      <c r="P32" s="77">
        <f t="shared" si="5"/>
        <v>2.7709440000000005</v>
      </c>
      <c r="Q32" s="77">
        <f t="shared" ref="Q32:Q50" si="10">(IF(Q$27="%w/w SAR",((Q$28*10)*$B32),IF(Q$27="%w/w DM",(((Q$28*10)*($B$28/100))*$B32),IF(Q$27="kg/t SAR",(Q$28*$B32),IF(Q$27="kg/t DM",((Q$28*($B$28/100))*$B32),IF(Q$27="mg/kg SAR",((Q$28*0.001)*$B32),IF(Q$27="mg/kg DM",(((Q$28*0.001)*($B$28/100))*$B32),0)))))))*2.5</f>
        <v>3404.3539200000005</v>
      </c>
      <c r="R32" s="77">
        <f t="shared" ref="R32:U50" si="11">IF(R$27="%w/w SAR",((R$28*10)*$B32),IF(R$27="%w/w DM",(((R$28*10)*($B$28/100))*$B32),IF(R$27="kg/t SAR",(R$28*$B32),IF(R$27="kg/t DM",((R$28*($B$28/100))*$B32),IF(R$27="mg/kg SAR",((R$28*0.001)*$B32),IF(R$27="mg/kg DM",(((R$28*0.001)*($B$28/100))*$B32),0))))))</f>
        <v>5.4067200000000011E-3</v>
      </c>
      <c r="S32" s="77">
        <f t="shared" si="11"/>
        <v>1.360128E-2</v>
      </c>
      <c r="T32" s="77">
        <f t="shared" si="11"/>
        <v>8.8704000000000022E-3</v>
      </c>
      <c r="U32" s="77">
        <f t="shared" si="11"/>
        <v>0.83888640000000003</v>
      </c>
      <c r="AB32" s="59"/>
      <c r="AC32" s="59"/>
      <c r="AD32" s="59"/>
      <c r="AE32" s="59"/>
      <c r="AF32" s="59"/>
      <c r="AG32" s="59"/>
      <c r="AH32" s="59"/>
      <c r="AI32" s="59"/>
    </row>
    <row r="33" spans="1:35" s="72" customFormat="1" ht="13" x14ac:dyDescent="0.35">
      <c r="A33" s="13">
        <f>E8</f>
        <v>3</v>
      </c>
      <c r="B33" s="15">
        <v>12</v>
      </c>
      <c r="C33" s="77">
        <f t="shared" si="6"/>
        <v>5.0688000000000004</v>
      </c>
      <c r="D33" s="77">
        <f t="shared" si="7"/>
        <v>1.9741455360000002</v>
      </c>
      <c r="E33" s="77">
        <f t="shared" si="8"/>
        <v>9.3145536000000018</v>
      </c>
      <c r="F33" s="77">
        <f t="shared" si="9"/>
        <v>96.492734976000008</v>
      </c>
      <c r="G33" s="77">
        <f t="shared" si="5"/>
        <v>4.0888319999999999E-2</v>
      </c>
      <c r="H33" s="77">
        <f t="shared" si="5"/>
        <v>0.38607360000000013</v>
      </c>
      <c r="I33" s="77">
        <f t="shared" si="5"/>
        <v>0.16896000000000003</v>
      </c>
      <c r="J33" s="77">
        <f t="shared" si="5"/>
        <v>8.4480000000000015E-4</v>
      </c>
      <c r="K33" s="77">
        <f t="shared" si="5"/>
        <v>1.0137600000000001E-3</v>
      </c>
      <c r="L33" s="77">
        <f t="shared" si="5"/>
        <v>4.2493440000000007E-2</v>
      </c>
      <c r="M33" s="77">
        <f t="shared" si="5"/>
        <v>5.4996480000000014E-2</v>
      </c>
      <c r="N33" s="77">
        <f t="shared" si="5"/>
        <v>0</v>
      </c>
      <c r="O33" s="77">
        <f t="shared" si="5"/>
        <v>0</v>
      </c>
      <c r="P33" s="77">
        <f t="shared" si="5"/>
        <v>2.7709440000000005</v>
      </c>
      <c r="Q33" s="77">
        <f t="shared" si="10"/>
        <v>3404.3539200000005</v>
      </c>
      <c r="R33" s="77">
        <f t="shared" si="11"/>
        <v>5.4067200000000011E-3</v>
      </c>
      <c r="S33" s="77">
        <f t="shared" si="11"/>
        <v>1.360128E-2</v>
      </c>
      <c r="T33" s="77">
        <f t="shared" si="11"/>
        <v>8.8704000000000022E-3</v>
      </c>
      <c r="U33" s="77">
        <f t="shared" si="11"/>
        <v>0.83888640000000003</v>
      </c>
      <c r="AB33" s="59"/>
      <c r="AC33" s="59"/>
      <c r="AD33" s="59"/>
      <c r="AE33" s="59"/>
      <c r="AF33" s="59"/>
      <c r="AG33" s="59"/>
      <c r="AH33" s="59"/>
      <c r="AI33" s="59"/>
    </row>
    <row r="34" spans="1:35" s="72" customFormat="1" ht="13" x14ac:dyDescent="0.35">
      <c r="A34" s="13">
        <f>F8</f>
        <v>4</v>
      </c>
      <c r="B34" s="15">
        <v>12</v>
      </c>
      <c r="C34" s="77">
        <f t="shared" si="6"/>
        <v>5.0688000000000004</v>
      </c>
      <c r="D34" s="77">
        <f t="shared" si="7"/>
        <v>1.9741455360000002</v>
      </c>
      <c r="E34" s="77">
        <f t="shared" si="8"/>
        <v>9.3145536000000018</v>
      </c>
      <c r="F34" s="77">
        <f t="shared" si="9"/>
        <v>96.492734976000008</v>
      </c>
      <c r="G34" s="77">
        <f t="shared" si="5"/>
        <v>4.0888319999999999E-2</v>
      </c>
      <c r="H34" s="77">
        <f t="shared" si="5"/>
        <v>0.38607360000000013</v>
      </c>
      <c r="I34" s="77">
        <f t="shared" si="5"/>
        <v>0.16896000000000003</v>
      </c>
      <c r="J34" s="77">
        <f t="shared" si="5"/>
        <v>8.4480000000000015E-4</v>
      </c>
      <c r="K34" s="77">
        <f t="shared" si="5"/>
        <v>1.0137600000000001E-3</v>
      </c>
      <c r="L34" s="77">
        <f t="shared" si="5"/>
        <v>4.2493440000000007E-2</v>
      </c>
      <c r="M34" s="77">
        <f t="shared" si="5"/>
        <v>5.4996480000000014E-2</v>
      </c>
      <c r="N34" s="77">
        <f t="shared" si="5"/>
        <v>0</v>
      </c>
      <c r="O34" s="77">
        <f t="shared" si="5"/>
        <v>0</v>
      </c>
      <c r="P34" s="77">
        <f t="shared" si="5"/>
        <v>2.7709440000000005</v>
      </c>
      <c r="Q34" s="77">
        <f t="shared" si="10"/>
        <v>3404.3539200000005</v>
      </c>
      <c r="R34" s="77">
        <f t="shared" si="11"/>
        <v>5.4067200000000011E-3</v>
      </c>
      <c r="S34" s="77">
        <f t="shared" si="11"/>
        <v>1.360128E-2</v>
      </c>
      <c r="T34" s="77">
        <f t="shared" si="11"/>
        <v>8.8704000000000022E-3</v>
      </c>
      <c r="U34" s="77">
        <f t="shared" si="11"/>
        <v>0.83888640000000003</v>
      </c>
      <c r="AB34" s="59"/>
      <c r="AC34" s="59"/>
      <c r="AD34" s="59"/>
      <c r="AE34" s="59"/>
      <c r="AF34" s="59"/>
      <c r="AG34" s="59"/>
      <c r="AH34" s="59"/>
      <c r="AI34" s="59"/>
    </row>
    <row r="35" spans="1:35" s="72" customFormat="1" ht="13" x14ac:dyDescent="0.35">
      <c r="A35" s="13">
        <f>G8</f>
        <v>5</v>
      </c>
      <c r="B35" s="15">
        <v>12</v>
      </c>
      <c r="C35" s="77">
        <f t="shared" si="6"/>
        <v>5.0688000000000004</v>
      </c>
      <c r="D35" s="77">
        <f t="shared" si="7"/>
        <v>1.9741455360000002</v>
      </c>
      <c r="E35" s="77">
        <f t="shared" si="8"/>
        <v>9.3145536000000018</v>
      </c>
      <c r="F35" s="77">
        <f t="shared" si="9"/>
        <v>96.492734976000008</v>
      </c>
      <c r="G35" s="77">
        <f t="shared" si="5"/>
        <v>4.0888319999999999E-2</v>
      </c>
      <c r="H35" s="77">
        <f t="shared" si="5"/>
        <v>0.38607360000000013</v>
      </c>
      <c r="I35" s="77">
        <f t="shared" si="5"/>
        <v>0.16896000000000003</v>
      </c>
      <c r="J35" s="77">
        <f t="shared" si="5"/>
        <v>8.4480000000000015E-4</v>
      </c>
      <c r="K35" s="77">
        <f t="shared" si="5"/>
        <v>1.0137600000000001E-3</v>
      </c>
      <c r="L35" s="77">
        <f t="shared" si="5"/>
        <v>4.2493440000000007E-2</v>
      </c>
      <c r="M35" s="77">
        <f t="shared" si="5"/>
        <v>5.4996480000000014E-2</v>
      </c>
      <c r="N35" s="77">
        <f t="shared" si="5"/>
        <v>0</v>
      </c>
      <c r="O35" s="77">
        <f t="shared" si="5"/>
        <v>0</v>
      </c>
      <c r="P35" s="77">
        <f t="shared" si="5"/>
        <v>2.7709440000000005</v>
      </c>
      <c r="Q35" s="77">
        <f t="shared" si="10"/>
        <v>3404.3539200000005</v>
      </c>
      <c r="R35" s="77">
        <f t="shared" si="11"/>
        <v>5.4067200000000011E-3</v>
      </c>
      <c r="S35" s="77">
        <f t="shared" si="11"/>
        <v>1.360128E-2</v>
      </c>
      <c r="T35" s="77">
        <f t="shared" si="11"/>
        <v>8.8704000000000022E-3</v>
      </c>
      <c r="U35" s="77">
        <f t="shared" si="11"/>
        <v>0.83888640000000003</v>
      </c>
      <c r="AB35" s="59"/>
      <c r="AC35" s="59"/>
      <c r="AD35" s="59"/>
      <c r="AE35" s="59"/>
      <c r="AF35" s="59"/>
      <c r="AG35" s="59"/>
      <c r="AH35" s="59"/>
      <c r="AI35" s="59"/>
    </row>
    <row r="36" spans="1:35" s="72" customFormat="1" ht="13" x14ac:dyDescent="0.35">
      <c r="A36" s="13">
        <f>H8</f>
        <v>6</v>
      </c>
      <c r="B36" s="15">
        <v>12</v>
      </c>
      <c r="C36" s="77">
        <f t="shared" si="6"/>
        <v>5.0688000000000004</v>
      </c>
      <c r="D36" s="77">
        <f t="shared" si="7"/>
        <v>1.9741455360000002</v>
      </c>
      <c r="E36" s="77">
        <f t="shared" si="8"/>
        <v>9.3145536000000018</v>
      </c>
      <c r="F36" s="77">
        <f t="shared" si="9"/>
        <v>96.492734976000008</v>
      </c>
      <c r="G36" s="77">
        <f t="shared" si="5"/>
        <v>4.0888319999999999E-2</v>
      </c>
      <c r="H36" s="77">
        <f t="shared" si="5"/>
        <v>0.38607360000000013</v>
      </c>
      <c r="I36" s="77">
        <f t="shared" si="5"/>
        <v>0.16896000000000003</v>
      </c>
      <c r="J36" s="77">
        <f t="shared" si="5"/>
        <v>8.4480000000000015E-4</v>
      </c>
      <c r="K36" s="77">
        <f t="shared" si="5"/>
        <v>1.0137600000000001E-3</v>
      </c>
      <c r="L36" s="77">
        <f t="shared" si="5"/>
        <v>4.2493440000000007E-2</v>
      </c>
      <c r="M36" s="77">
        <f t="shared" si="5"/>
        <v>5.4996480000000014E-2</v>
      </c>
      <c r="N36" s="77">
        <f t="shared" si="5"/>
        <v>0</v>
      </c>
      <c r="O36" s="77">
        <f t="shared" si="5"/>
        <v>0</v>
      </c>
      <c r="P36" s="77">
        <f t="shared" si="5"/>
        <v>2.7709440000000005</v>
      </c>
      <c r="Q36" s="77">
        <f t="shared" si="10"/>
        <v>3404.3539200000005</v>
      </c>
      <c r="R36" s="77">
        <f t="shared" si="11"/>
        <v>5.4067200000000011E-3</v>
      </c>
      <c r="S36" s="77">
        <f t="shared" si="11"/>
        <v>1.360128E-2</v>
      </c>
      <c r="T36" s="77">
        <f t="shared" si="11"/>
        <v>8.8704000000000022E-3</v>
      </c>
      <c r="U36" s="77">
        <f t="shared" si="11"/>
        <v>0.83888640000000003</v>
      </c>
      <c r="AB36" s="59"/>
      <c r="AC36" s="59"/>
      <c r="AD36" s="59"/>
      <c r="AE36" s="59"/>
      <c r="AF36" s="59"/>
      <c r="AG36" s="59"/>
      <c r="AH36" s="59"/>
      <c r="AI36" s="59"/>
    </row>
    <row r="37" spans="1:35" s="72" customFormat="1" ht="13" x14ac:dyDescent="0.35">
      <c r="A37" s="13">
        <f>I8</f>
        <v>7</v>
      </c>
      <c r="B37" s="15">
        <v>12</v>
      </c>
      <c r="C37" s="77">
        <f t="shared" si="6"/>
        <v>5.0688000000000004</v>
      </c>
      <c r="D37" s="77">
        <f t="shared" si="7"/>
        <v>1.9741455360000002</v>
      </c>
      <c r="E37" s="77">
        <f t="shared" si="8"/>
        <v>9.3145536000000018</v>
      </c>
      <c r="F37" s="77">
        <f t="shared" si="9"/>
        <v>96.492734976000008</v>
      </c>
      <c r="G37" s="77">
        <f t="shared" si="5"/>
        <v>4.0888319999999999E-2</v>
      </c>
      <c r="H37" s="77">
        <f t="shared" si="5"/>
        <v>0.38607360000000013</v>
      </c>
      <c r="I37" s="77">
        <f t="shared" si="5"/>
        <v>0.16896000000000003</v>
      </c>
      <c r="J37" s="77">
        <f t="shared" si="5"/>
        <v>8.4480000000000015E-4</v>
      </c>
      <c r="K37" s="77">
        <f t="shared" si="5"/>
        <v>1.0137600000000001E-3</v>
      </c>
      <c r="L37" s="77">
        <f t="shared" si="5"/>
        <v>4.2493440000000007E-2</v>
      </c>
      <c r="M37" s="77">
        <f t="shared" si="5"/>
        <v>5.4996480000000014E-2</v>
      </c>
      <c r="N37" s="77">
        <f t="shared" si="5"/>
        <v>0</v>
      </c>
      <c r="O37" s="77">
        <f t="shared" si="5"/>
        <v>0</v>
      </c>
      <c r="P37" s="77">
        <f t="shared" si="5"/>
        <v>2.7709440000000005</v>
      </c>
      <c r="Q37" s="77">
        <f t="shared" si="10"/>
        <v>3404.3539200000005</v>
      </c>
      <c r="R37" s="77">
        <f t="shared" si="11"/>
        <v>5.4067200000000011E-3</v>
      </c>
      <c r="S37" s="77">
        <f t="shared" si="11"/>
        <v>1.360128E-2</v>
      </c>
      <c r="T37" s="77">
        <f t="shared" si="11"/>
        <v>8.8704000000000022E-3</v>
      </c>
      <c r="U37" s="77">
        <f t="shared" si="11"/>
        <v>0.83888640000000003</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70.400000000000006</v>
      </c>
      <c r="C55" s="116">
        <v>3</v>
      </c>
      <c r="D55" s="117">
        <f>(B55/100)*C55</f>
        <v>2.1120000000000001</v>
      </c>
      <c r="E55" s="117">
        <f>G55</f>
        <v>3.7312000000000003</v>
      </c>
      <c r="F55" s="116">
        <v>5.3</v>
      </c>
      <c r="G55" s="117">
        <f>(B55/100)*F55</f>
        <v>3.7312000000000003</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v>
      </c>
      <c r="C62" s="77">
        <f>B32</f>
        <v>12</v>
      </c>
      <c r="D62" s="77">
        <f>B33</f>
        <v>12</v>
      </c>
      <c r="E62" s="77">
        <f>B34</f>
        <v>12</v>
      </c>
      <c r="F62" s="77">
        <f>B35</f>
        <v>12</v>
      </c>
      <c r="G62" s="77">
        <f>B36</f>
        <v>12</v>
      </c>
      <c r="H62" s="77">
        <f>B37</f>
        <v>12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0.44774400000000003</v>
      </c>
      <c r="C63" s="77">
        <f t="shared" ref="C63:U63" si="16">$E55*(C62/100)</f>
        <v>0.44774400000000003</v>
      </c>
      <c r="D63" s="77">
        <f t="shared" si="16"/>
        <v>0.44774400000000003</v>
      </c>
      <c r="E63" s="77">
        <f t="shared" si="16"/>
        <v>0.44774400000000003</v>
      </c>
      <c r="F63" s="77">
        <f>$E55*(F62/100)</f>
        <v>0.44774400000000003</v>
      </c>
      <c r="G63" s="77">
        <f t="shared" si="16"/>
        <v>0.44774400000000003</v>
      </c>
      <c r="H63" s="77">
        <f t="shared" si="16"/>
        <v>0.44774400000000003</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-1.1522560000000013</v>
      </c>
      <c r="C65" s="77">
        <f t="shared" ref="C65:U65" si="18">C63-C64</f>
        <v>2.0477440000000016</v>
      </c>
      <c r="D65" s="77">
        <f t="shared" si="18"/>
        <v>-1.9522559999999984</v>
      </c>
      <c r="E65" s="77">
        <f t="shared" si="18"/>
        <v>-3.5522559999999999</v>
      </c>
      <c r="F65" s="77">
        <f t="shared" si="18"/>
        <v>-0.35225600000000423</v>
      </c>
      <c r="G65" s="77">
        <f t="shared" si="18"/>
        <v>2.8477439999999969</v>
      </c>
      <c r="H65" s="77">
        <f t="shared" si="18"/>
        <v>5.8477439999999969</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(VLOOKUP(D$14,$AI2:$AK24,3,FALSE))*D$15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6.2</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PAN-017414</v>
      </c>
      <c r="D1" s="141"/>
      <c r="E1" s="93" t="s">
        <v>45</v>
      </c>
      <c r="F1" s="39">
        <f>'Field data and Waste 1'!F1</f>
        <v>49.9</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EPR-QB3893HG</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Lodge Farm Biogas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Lower Park Farm, Park Side, Rossett, LL12 0BN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6.9</v>
      </c>
      <c r="E10" s="60">
        <f>'Field data and Waste 1'!E10</f>
        <v>6.4</v>
      </c>
      <c r="F10" s="60">
        <f>'Field data and Waste 1'!F10</f>
        <v>6.2</v>
      </c>
      <c r="G10" s="60">
        <f>'Field data and Waste 1'!G10</f>
        <v>6.6</v>
      </c>
      <c r="H10" s="60">
        <f>'Field data and Waste 1'!H10</f>
        <v>6.6</v>
      </c>
      <c r="I10" s="60">
        <f>'Field data and Waste 1'!I10</f>
        <v>7.1</v>
      </c>
      <c r="J10" s="60">
        <f>'Field data and Waste 1'!J10</f>
        <v>6.5</v>
      </c>
      <c r="K10" s="60">
        <f>'Field data and Waste 1'!K10</f>
        <v>6.4</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1</v>
      </c>
      <c r="E11" s="60">
        <f>'Field data and Waste 1'!E11</f>
        <v>3</v>
      </c>
      <c r="F11" s="60">
        <f>'Field data and Waste 1'!F11</f>
        <v>2</v>
      </c>
      <c r="G11" s="60">
        <f>'Field data and Waste 1'!G11</f>
        <v>0</v>
      </c>
      <c r="H11" s="60">
        <f>'Field data and Waste 1'!H11</f>
        <v>2</v>
      </c>
      <c r="I11" s="60">
        <f>'Field data and Waste 1'!I11</f>
        <v>3</v>
      </c>
      <c r="J11" s="60">
        <f>'Field data and Waste 1'!J11</f>
        <v>6</v>
      </c>
      <c r="K11" s="60">
        <f>'Field data and Waste 1'!K11</f>
        <v>5</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0</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2</v>
      </c>
      <c r="F13" s="60">
        <f>'Field data and Waste 1'!F13</f>
        <v>4</v>
      </c>
      <c r="G13" s="60">
        <f>'Field data and Waste 1'!G13</f>
        <v>4</v>
      </c>
      <c r="H13" s="60">
        <f>'Field data and Waste 1'!H13</f>
        <v>3</v>
      </c>
      <c r="I13" s="60">
        <f>'Field data and Waste 1'!I13</f>
        <v>3</v>
      </c>
      <c r="J13" s="60">
        <f>'Field data and Waste 1'!J13</f>
        <v>3</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Oats</v>
      </c>
      <c r="D14" s="102" t="str">
        <f>'Field data and Waste 1'!D14</f>
        <v>Oats</v>
      </c>
      <c r="E14" s="102" t="str">
        <f>'Field data and Waste 1'!E14</f>
        <v>Oats</v>
      </c>
      <c r="F14" s="102" t="str">
        <f>'Field data and Waste 1'!F14</f>
        <v>Oats</v>
      </c>
      <c r="G14" s="102" t="str">
        <f>'Field data and Waste 1'!G14</f>
        <v>Oats</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6</v>
      </c>
      <c r="D15" s="60">
        <f>'Field data and Waste 1'!D15</f>
        <v>6</v>
      </c>
      <c r="E15" s="60">
        <f>'Field data and Waste 1'!E15</f>
        <v>6</v>
      </c>
      <c r="F15" s="60">
        <f>'Field data and Waste 1'!F15</f>
        <v>6</v>
      </c>
      <c r="G15" s="60">
        <f>'Field data and Waste 1'!G15</f>
        <v>6</v>
      </c>
      <c r="H15" s="60">
        <f>'Field data and Waste 1'!H15</f>
        <v>47</v>
      </c>
      <c r="I15" s="60">
        <f>'Field data and Waste 1'!I15</f>
        <v>47</v>
      </c>
      <c r="J15" s="60">
        <f>'Field data and Waste 1'!J15</f>
        <v>47</v>
      </c>
      <c r="K15" s="60">
        <f>'Field data and Waste 1'!K15</f>
        <v>47</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54</v>
      </c>
      <c r="D17" s="28">
        <f t="shared" ref="D17:V17" si="0">(VLOOKUP(D$14,$AI2:$AK26,2,FALSE))*D$15</f>
        <v>54</v>
      </c>
      <c r="E17" s="28">
        <f t="shared" si="0"/>
        <v>54</v>
      </c>
      <c r="F17" s="28">
        <f t="shared" si="0"/>
        <v>54</v>
      </c>
      <c r="G17" s="28">
        <f t="shared" si="0"/>
        <v>54</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-54</v>
      </c>
      <c r="D19" s="16">
        <f t="shared" ref="D19:V19" si="1">D18-D17</f>
        <v>-54</v>
      </c>
      <c r="E19" s="16">
        <f t="shared" si="1"/>
        <v>-54</v>
      </c>
      <c r="F19" s="16">
        <f t="shared" si="1"/>
        <v>-54</v>
      </c>
      <c r="G19" s="16">
        <f t="shared" si="1"/>
        <v>-54</v>
      </c>
      <c r="H19" s="16">
        <f t="shared" si="1"/>
        <v>-79.899999999999991</v>
      </c>
      <c r="I19" s="16">
        <f t="shared" si="1"/>
        <v>-79.899999999999991</v>
      </c>
      <c r="J19" s="16">
        <f t="shared" si="1"/>
        <v>-79.899999999999991</v>
      </c>
      <c r="K19" s="16">
        <f t="shared" si="1"/>
        <v>-79.899999999999991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99</v>
      </c>
      <c r="D21" s="28">
        <f t="shared" ref="D21:V21" si="2">(VLOOKUP(D$14,$AI2:$AK26,3,FALSE))*D$15</f>
        <v>99</v>
      </c>
      <c r="E21" s="28">
        <f t="shared" si="2"/>
        <v>99</v>
      </c>
      <c r="F21" s="28">
        <f t="shared" si="2"/>
        <v>99</v>
      </c>
      <c r="G21" s="28">
        <f t="shared" si="2"/>
        <v>99</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-99</v>
      </c>
      <c r="D23" s="16">
        <f t="shared" ref="D23:V23" si="3">D22-D21</f>
        <v>-99</v>
      </c>
      <c r="E23" s="16">
        <f t="shared" si="3"/>
        <v>-99</v>
      </c>
      <c r="F23" s="16">
        <f t="shared" si="3"/>
        <v>-99</v>
      </c>
      <c r="G23" s="16">
        <f t="shared" si="3"/>
        <v>-99</v>
      </c>
      <c r="H23" s="16">
        <f t="shared" si="3"/>
        <v>-282</v>
      </c>
      <c r="I23" s="16">
        <f t="shared" si="3"/>
        <v>-282</v>
      </c>
      <c r="J23" s="16">
        <f t="shared" si="3"/>
        <v>-282</v>
      </c>
      <c r="K23" s="16">
        <f t="shared" si="3"/>
        <v>-282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6.2</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6.5</v>
      </c>
      <c r="C60" s="76">
        <f t="shared" ref="C60:U60" si="14">D10</f>
        <v>6.9</v>
      </c>
      <c r="D60" s="76">
        <f t="shared" si="14"/>
        <v>6.4</v>
      </c>
      <c r="E60" s="76">
        <f t="shared" si="14"/>
        <v>6.2</v>
      </c>
      <c r="F60" s="76">
        <f t="shared" si="14"/>
        <v>6.6</v>
      </c>
      <c r="G60" s="76">
        <f t="shared" si="14"/>
        <v>6.6</v>
      </c>
      <c r="H60" s="76">
        <f t="shared" si="14"/>
        <v>7.1</v>
      </c>
      <c r="I60" s="76">
        <f t="shared" si="14"/>
        <v>6.5</v>
      </c>
      <c r="J60" s="76">
        <f t="shared" si="14"/>
        <v>6.4</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1.6000000000000014</v>
      </c>
      <c r="C64" s="77">
        <f t="shared" ref="C64:U64" si="17">(C59-C60)*C61</f>
        <v>-1.6000000000000014</v>
      </c>
      <c r="D64" s="77">
        <f t="shared" si="17"/>
        <v>2.3999999999999986</v>
      </c>
      <c r="E64" s="77">
        <f t="shared" si="17"/>
        <v>4</v>
      </c>
      <c r="F64" s="77">
        <f t="shared" si="17"/>
        <v>0.80000000000000426</v>
      </c>
      <c r="G64" s="77">
        <f t="shared" si="17"/>
        <v>-2.3999999999999968</v>
      </c>
      <c r="H64" s="77">
        <f t="shared" si="17"/>
        <v>-5.3999999999999968</v>
      </c>
      <c r="I64" s="77">
        <f t="shared" si="17"/>
        <v>-1.7999999999999989</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-1.6000000000000014</v>
      </c>
      <c r="C65" s="77">
        <f t="shared" ref="C65:U65" si="18">C63-C64</f>
        <v>1.6000000000000014</v>
      </c>
      <c r="D65" s="77">
        <f t="shared" si="18"/>
        <v>-2.3999999999999986</v>
      </c>
      <c r="E65" s="77">
        <f t="shared" si="18"/>
        <v>-4</v>
      </c>
      <c r="F65" s="77">
        <f t="shared" si="18"/>
        <v>-0.80000000000000426</v>
      </c>
      <c r="G65" s="77">
        <f t="shared" si="18"/>
        <v>2.3999999999999968</v>
      </c>
      <c r="H65" s="77">
        <f t="shared" si="18"/>
        <v>5.3999999999999968</v>
      </c>
      <c r="I65" s="77">
        <f t="shared" si="18"/>
        <v>1.7999999999999989</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50</v>
      </c>
      <c r="C3" s="33">
        <f>'Field data and Waste 1'!C31</f>
        <v>163</v>
      </c>
      <c r="D3" s="33">
        <f>'Field data and Waste 1'!D31</f>
        <v>91.983650000000011</v>
      </c>
      <c r="E3" s="33">
        <f>'Field data and Waste 1'!E31</f>
        <v>86.519000000000005</v>
      </c>
      <c r="F3" s="33">
        <f>'Field data and Waste 1'!F31</f>
        <v>9.3676999999999992</v>
      </c>
      <c r="G3" s="33">
        <f>'Field data and Waste 1'!G31</f>
        <v>0.248</v>
      </c>
      <c r="H3" s="33">
        <f>'Field data and Waste 1'!H31</f>
        <v>3.415</v>
      </c>
      <c r="I3" s="33">
        <f>'Field data and Waste 1'!I31</f>
        <v>8.2000000000000003E-2</v>
      </c>
      <c r="J3" s="33">
        <f>'Field data and Waste 1'!J31</f>
        <v>9.0000000000000011E-2</v>
      </c>
      <c r="K3" s="33">
        <f>'Field data and Waste 1'!K31</f>
        <v>7.000000000000001E-3</v>
      </c>
      <c r="L3" s="33">
        <f>'Field data and Waste 1'!L31</f>
        <v>9.2499999999999999E-2</v>
      </c>
      <c r="M3" s="33">
        <f>'Field data and Waste 1'!M31</f>
        <v>8.2000000000000003E-2</v>
      </c>
      <c r="N3" s="33">
        <f>'Field data and Waste 1'!N31</f>
        <v>0</v>
      </c>
      <c r="O3" s="33">
        <f>'Field data and Waste 1'!O31</f>
        <v>0</v>
      </c>
      <c r="P3" s="33">
        <f>'Field data and Waste 1'!P31</f>
        <v>55.05</v>
      </c>
      <c r="Q3" s="33">
        <f>'Field data and Waste 1'!Q31</f>
        <v>351.375</v>
      </c>
      <c r="R3" s="33">
        <f>'Field data and Waste 1'!R31</f>
        <v>0</v>
      </c>
      <c r="S3" s="33">
        <f>'Field data and Waste 1'!S31</f>
        <v>5.0000000000000001E-3</v>
      </c>
      <c r="T3" s="33">
        <f>'Field data and Waste 1'!T31</f>
        <v>0</v>
      </c>
      <c r="U3" s="33">
        <f>'Field data and Waste 1'!U31</f>
        <v>0</v>
      </c>
    </row>
    <row r="4" spans="1:21" x14ac:dyDescent="0.25">
      <c r="A4" s="36">
        <v>2</v>
      </c>
      <c r="B4" s="33">
        <f>'Waste 2'!B31</f>
        <v>12</v>
      </c>
      <c r="C4" s="33">
        <f>'Waste 2'!C31</f>
        <v>5.0688000000000004</v>
      </c>
      <c r="D4" s="33">
        <f>'Waste 2'!D31</f>
        <v>1.9741455360000002</v>
      </c>
      <c r="E4" s="33">
        <f>'Waste 2'!E31</f>
        <v>9.3145536000000018</v>
      </c>
      <c r="F4" s="33">
        <f>'Waste 2'!F31</f>
        <v>96.492734976000008</v>
      </c>
      <c r="G4" s="33">
        <f>'Waste 2'!G31</f>
        <v>4.0888319999999999E-2</v>
      </c>
      <c r="H4" s="33">
        <f>'Waste 2'!H31</f>
        <v>0.38607360000000013</v>
      </c>
      <c r="I4" s="33">
        <f>'Waste 2'!I31</f>
        <v>0.16896000000000003</v>
      </c>
      <c r="J4" s="33">
        <f>'Waste 2'!J31</f>
        <v>8.4480000000000015E-4</v>
      </c>
      <c r="K4" s="33">
        <f>'Waste 2'!K31</f>
        <v>1.0137600000000001E-3</v>
      </c>
      <c r="L4" s="33">
        <f>'Waste 2'!L31</f>
        <v>4.2493440000000007E-2</v>
      </c>
      <c r="M4" s="33">
        <f>'Waste 2'!M31</f>
        <v>5.4996480000000014E-2</v>
      </c>
      <c r="N4" s="33">
        <f>'Waste 2'!N31</f>
        <v>0</v>
      </c>
      <c r="O4" s="33">
        <f>'Waste 2'!O31</f>
        <v>0</v>
      </c>
      <c r="P4" s="33">
        <f>'Waste 2'!P31</f>
        <v>2.7709440000000005</v>
      </c>
      <c r="Q4" s="33">
        <f>'Waste 2'!Q31</f>
        <v>3404.3539200000005</v>
      </c>
      <c r="R4" s="33">
        <f>'Waste 2'!R31</f>
        <v>5.4067200000000011E-3</v>
      </c>
      <c r="S4" s="33">
        <f>'Waste 2'!S31</f>
        <v>1.360128E-2</v>
      </c>
      <c r="T4" s="33">
        <f>'Waste 2'!T31</f>
        <v>8.8704000000000022E-3</v>
      </c>
      <c r="U4" s="33">
        <f>'Waste 2'!U31</f>
        <v>0.83888640000000003</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62</v>
      </c>
      <c r="C13" s="81">
        <f t="shared" ref="C13:U13" si="0">SUM(C3:C12)</f>
        <v>168.06880000000001</v>
      </c>
      <c r="D13" s="81">
        <f t="shared" si="0"/>
        <v>93.957795536000006</v>
      </c>
      <c r="E13" s="81">
        <f t="shared" si="0"/>
        <v>95.833553600000002</v>
      </c>
      <c r="F13" s="81">
        <f t="shared" si="0"/>
        <v>105.86043497600001</v>
      </c>
      <c r="G13" s="81">
        <f t="shared" si="0"/>
        <v>0.28888831999999998</v>
      </c>
      <c r="H13" s="81">
        <f t="shared" si="0"/>
        <v>3.8010736000000001</v>
      </c>
      <c r="I13" s="81">
        <f t="shared" si="0"/>
        <v>0.25096000000000002</v>
      </c>
      <c r="J13" s="81">
        <f t="shared" si="0"/>
        <v>9.0844800000000017E-2</v>
      </c>
      <c r="K13" s="81">
        <f t="shared" si="0"/>
        <v>8.0137600000000017E-3</v>
      </c>
      <c r="L13" s="81">
        <f t="shared" si="0"/>
        <v>0.13499344000000002</v>
      </c>
      <c r="M13" s="81">
        <f t="shared" si="0"/>
        <v>0.13699648000000003</v>
      </c>
      <c r="N13" s="81">
        <f t="shared" si="0"/>
        <v>0</v>
      </c>
      <c r="O13" s="81">
        <f t="shared" si="0"/>
        <v>0</v>
      </c>
      <c r="P13" s="81">
        <f t="shared" si="0"/>
        <v>57.820943999999997</v>
      </c>
      <c r="Q13" s="81">
        <f t="shared" si="0"/>
        <v>3755.7289200000005</v>
      </c>
      <c r="R13" s="81">
        <f t="shared" si="0"/>
        <v>5.4067200000000011E-3</v>
      </c>
      <c r="S13" s="81">
        <f t="shared" si="0"/>
        <v>1.8601280000000001E-2</v>
      </c>
      <c r="T13" s="81">
        <f t="shared" si="0"/>
        <v>8.8704000000000022E-3</v>
      </c>
      <c r="U13" s="81">
        <f t="shared" si="0"/>
        <v>0.83888640000000003</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50</v>
      </c>
      <c r="D3" s="33">
        <f>'Field data and Waste 1'!C31</f>
        <v>163</v>
      </c>
      <c r="E3" s="33">
        <f>'Field data and Waste 1'!D31</f>
        <v>91.983650000000011</v>
      </c>
      <c r="F3" s="33">
        <f>'Field data and Waste 1'!E31</f>
        <v>86.519000000000005</v>
      </c>
      <c r="G3" s="33">
        <f>'Field data and Waste 1'!F31</f>
        <v>9.3676999999999992</v>
      </c>
      <c r="H3" s="33">
        <f>'Field data and Waste 1'!G31</f>
        <v>0.248</v>
      </c>
      <c r="I3" s="33">
        <f>'Field data and Waste 1'!H31</f>
        <v>3.415</v>
      </c>
      <c r="J3" s="33">
        <f>'Field data and Waste 1'!I31</f>
        <v>8.2000000000000003E-2</v>
      </c>
      <c r="K3" s="33">
        <f>'Field data and Waste 1'!J31</f>
        <v>9.0000000000000011E-2</v>
      </c>
      <c r="L3" s="33">
        <f>'Field data and Waste 1'!K31</f>
        <v>7.000000000000001E-3</v>
      </c>
      <c r="M3" s="33">
        <f>'Field data and Waste 1'!L31</f>
        <v>9.2499999999999999E-2</v>
      </c>
      <c r="N3" s="33">
        <f>'Field data and Waste 1'!M31</f>
        <v>8.2000000000000003E-2</v>
      </c>
      <c r="O3" s="33">
        <f>'Field data and Waste 1'!N31</f>
        <v>0</v>
      </c>
      <c r="P3" s="33">
        <f>'Field data and Waste 1'!O31</f>
        <v>0</v>
      </c>
      <c r="Q3" s="33">
        <f>'Field data and Waste 1'!P31</f>
        <v>55.05</v>
      </c>
      <c r="R3" s="33">
        <f>'Field data and Waste 1'!Q31</f>
        <v>351.375</v>
      </c>
      <c r="S3" s="33">
        <f>'Field data and Waste 1'!R31</f>
        <v>0</v>
      </c>
      <c r="T3" s="33">
        <f>'Field data and Waste 1'!S31</f>
        <v>5.0000000000000001E-3</v>
      </c>
      <c r="U3" s="33">
        <f>'Field data and Waste 1'!T31</f>
        <v>0</v>
      </c>
      <c r="V3" s="33">
        <f>'Field data and Waste 1'!U31</f>
        <v>0</v>
      </c>
    </row>
    <row r="4" spans="1:22" x14ac:dyDescent="0.25">
      <c r="A4" s="36">
        <v>2</v>
      </c>
      <c r="B4" s="91"/>
      <c r="C4" s="33">
        <f>'Waste 2'!B31</f>
        <v>12</v>
      </c>
      <c r="D4" s="33">
        <f>'Waste 2'!C31</f>
        <v>5.0688000000000004</v>
      </c>
      <c r="E4" s="33">
        <f>'Waste 2'!D31</f>
        <v>1.9741455360000002</v>
      </c>
      <c r="F4" s="33">
        <f>'Waste 2'!E31</f>
        <v>9.3145536000000018</v>
      </c>
      <c r="G4" s="33">
        <f>'Waste 2'!F31</f>
        <v>96.492734976000008</v>
      </c>
      <c r="H4" s="33">
        <f>'Waste 2'!G31</f>
        <v>4.0888319999999999E-2</v>
      </c>
      <c r="I4" s="33">
        <f>'Waste 2'!H31</f>
        <v>0.38607360000000013</v>
      </c>
      <c r="J4" s="33">
        <f>'Waste 2'!I31</f>
        <v>0.16896000000000003</v>
      </c>
      <c r="K4" s="33">
        <f>'Waste 2'!J31</f>
        <v>8.4480000000000015E-4</v>
      </c>
      <c r="L4" s="33">
        <f>'Waste 2'!K31</f>
        <v>1.0137600000000001E-3</v>
      </c>
      <c r="M4" s="33">
        <f>'Waste 2'!L31</f>
        <v>4.2493440000000007E-2</v>
      </c>
      <c r="N4" s="33">
        <f>'Waste 2'!M31</f>
        <v>5.4996480000000014E-2</v>
      </c>
      <c r="O4" s="33">
        <f>'Waste 2'!N31</f>
        <v>0</v>
      </c>
      <c r="P4" s="33">
        <f>'Waste 2'!O31</f>
        <v>0</v>
      </c>
      <c r="Q4" s="33">
        <f>'Waste 2'!P31</f>
        <v>2.7709440000000005</v>
      </c>
      <c r="R4" s="33">
        <f>'Waste 2'!Q31</f>
        <v>3404.3539200000005</v>
      </c>
      <c r="S4" s="33">
        <f>'Waste 2'!R31</f>
        <v>5.4067200000000011E-3</v>
      </c>
      <c r="T4" s="33">
        <f>'Waste 2'!S31</f>
        <v>1.360128E-2</v>
      </c>
      <c r="U4" s="33">
        <f>'Waste 2'!T31</f>
        <v>8.8704000000000022E-3</v>
      </c>
      <c r="V4" s="33">
        <f>'Waste 2'!U31</f>
        <v>0.83888640000000003</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12</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REGU-204-2744933</_dlc_DocId>
    <_dlc_DocIdUrl xmlns="9be56660-2c31-41ef-bc00-23e72f632f2a">
      <Url>https://cyfoethnaturiolcymru.sharepoint.com/teams/Regulatory/Permitting/_layouts/15/DocIdRedir.aspx?ID=REGU-204-2744933</Url>
      <Description>REGU-204-2744933</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2022-05-05T23:00:00+00:00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Lodge Farm Biogas Ltd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6599FE8-D980-4F2C-8719-7F5850B51241}"/>
</file>

<file path=customXml/itemProps2.xml><?xml version="1.0" encoding="utf-8"?>
<ds:datastoreItem xmlns:ds="http://schemas.openxmlformats.org/officeDocument/2006/customXml" ds:itemID="{80E21B8C-D4F3-4807-93E4-F858B6908DBA}"/>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Ethan Banfield</dc:creator>
  <cp:keywords>NRW Nutrient Calculator</cp:keywords>
  <cp:lastModifiedBy>Banfield, Ethan</cp:lastModifiedBy>
  <dcterms:created xsi:type="dcterms:W3CDTF">2016-09-26T10:07:59Z</dcterms:created>
  <dcterms:modified xsi:type="dcterms:W3CDTF">2022-05-04T09:00:06Z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071e10d0-a0f5-403d-9d26-a9f749f53919</vt:lpwstr>
  </property>
</Properties>
</file>