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62 haz transfer/"/>
    </mc:Choice>
  </mc:AlternateContent>
  <workbookProtection workbookPassword="953B" lockStructure="1"/>
  <bookViews>
    <workbookView xWindow="0" yWindow="0" windowWidth="19200" windowHeight="11880"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52511"/>
</workbook>
</file>

<file path=xl/calcChain.xml><?xml version="1.0" encoding="utf-8"?>
<calcChain xmlns="http://schemas.openxmlformats.org/spreadsheetml/2006/main">
  <c r="M8" i="2" l="1"/>
  <c r="M9" i="2"/>
  <c r="M10" i="2" s="1"/>
  <c r="H3" i="19" s="1"/>
  <c r="M6" i="2"/>
  <c r="M7" i="2"/>
  <c r="F5" i="2"/>
  <c r="F13" i="15" s="1"/>
  <c r="F7" i="2"/>
  <c r="G13" i="15" s="1"/>
  <c r="F38" i="16"/>
  <c r="F39" i="16" s="1"/>
  <c r="F23" i="16"/>
  <c r="F22" i="20" s="1"/>
  <c r="C79" i="21"/>
  <c r="F16" i="2"/>
  <c r="C35" i="21" s="1"/>
  <c r="F18" i="2"/>
  <c r="C37" i="21" s="1"/>
  <c r="F20" i="2"/>
  <c r="C39" i="21" s="1"/>
  <c r="F22" i="2"/>
  <c r="C41" i="21" s="1"/>
  <c r="O16" i="2"/>
  <c r="C43" i="21" s="1"/>
  <c r="O18" i="2"/>
  <c r="C45" i="21" s="1"/>
  <c r="O20" i="2"/>
  <c r="C47" i="21" s="1"/>
  <c r="F54" i="16"/>
  <c r="F56" i="16"/>
  <c r="L20" i="15"/>
  <c r="F48" i="16"/>
  <c r="F40" i="20" s="1"/>
  <c r="F55" i="16"/>
  <c r="F57" i="16"/>
  <c r="F58" i="16" s="1"/>
  <c r="H58" i="16" s="1"/>
  <c r="I70" i="16" s="1"/>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F17" i="21" s="1"/>
  <c r="D17" i="21"/>
  <c r="B20" i="21"/>
  <c r="C20" i="21"/>
  <c r="F20" i="21"/>
  <c r="D20" i="21"/>
  <c r="B21" i="21"/>
  <c r="C21" i="21"/>
  <c r="F21" i="21"/>
  <c r="D21" i="21"/>
  <c r="B22" i="21"/>
  <c r="C22" i="21"/>
  <c r="F22" i="21"/>
  <c r="D22" i="21"/>
  <c r="B23" i="21"/>
  <c r="C23" i="21"/>
  <c r="D23" i="21"/>
  <c r="B24" i="21"/>
  <c r="D24" i="21"/>
  <c r="B25" i="21"/>
  <c r="D25" i="21"/>
  <c r="B28" i="21"/>
  <c r="C28" i="21"/>
  <c r="D28" i="21"/>
  <c r="F28" i="21" s="1"/>
  <c r="B29" i="21"/>
  <c r="D29" i="21"/>
  <c r="B30" i="21"/>
  <c r="C30" i="21"/>
  <c r="F30" i="21" s="1"/>
  <c r="D30" i="21"/>
  <c r="B31" i="21"/>
  <c r="D31" i="21"/>
  <c r="B34" i="21"/>
  <c r="F34" i="21" s="1"/>
  <c r="C34" i="21"/>
  <c r="D34" i="21"/>
  <c r="B35" i="21"/>
  <c r="D35" i="21"/>
  <c r="B36" i="21"/>
  <c r="C36" i="21"/>
  <c r="F36" i="21" s="1"/>
  <c r="D36" i="21"/>
  <c r="B37" i="21"/>
  <c r="D37" i="21"/>
  <c r="B38" i="21"/>
  <c r="C38" i="21"/>
  <c r="D38" i="21"/>
  <c r="B39" i="21"/>
  <c r="D39" i="21"/>
  <c r="B40" i="21"/>
  <c r="C40" i="21"/>
  <c r="F40" i="21" s="1"/>
  <c r="D40" i="21"/>
  <c r="B41" i="21"/>
  <c r="D41" i="21"/>
  <c r="B42" i="21"/>
  <c r="F42" i="21" s="1"/>
  <c r="C42" i="21"/>
  <c r="D42" i="21"/>
  <c r="B43" i="21"/>
  <c r="D43" i="21"/>
  <c r="B44" i="21"/>
  <c r="C44" i="21"/>
  <c r="F44" i="21" s="1"/>
  <c r="D44" i="21"/>
  <c r="B45" i="21"/>
  <c r="D45" i="21"/>
  <c r="B46" i="21"/>
  <c r="F46" i="21" s="1"/>
  <c r="C46" i="21"/>
  <c r="D46" i="21"/>
  <c r="B47" i="21"/>
  <c r="D47" i="21"/>
  <c r="B48" i="21"/>
  <c r="D48" i="21"/>
  <c r="B49" i="21"/>
  <c r="D49" i="21"/>
  <c r="B52" i="21"/>
  <c r="C52" i="21"/>
  <c r="D52" i="21"/>
  <c r="B53" i="21"/>
  <c r="D53" i="21"/>
  <c r="B54" i="21"/>
  <c r="C54" i="21"/>
  <c r="F54" i="21"/>
  <c r="D54" i="21"/>
  <c r="B55" i="21"/>
  <c r="D55" i="21"/>
  <c r="B56" i="21"/>
  <c r="C56" i="21"/>
  <c r="D56" i="21"/>
  <c r="B57" i="21"/>
  <c r="D57" i="21"/>
  <c r="B58" i="21"/>
  <c r="C58" i="21"/>
  <c r="D58" i="21"/>
  <c r="F58" i="21" s="1"/>
  <c r="B59" i="21"/>
  <c r="D59" i="21"/>
  <c r="B60" i="21"/>
  <c r="C60" i="21"/>
  <c r="F60" i="21"/>
  <c r="D60" i="21"/>
  <c r="B61" i="21"/>
  <c r="D61" i="21"/>
  <c r="B62" i="21"/>
  <c r="C62" i="21"/>
  <c r="D62" i="21"/>
  <c r="B63" i="21"/>
  <c r="D63" i="21"/>
  <c r="B64" i="21"/>
  <c r="C64" i="21"/>
  <c r="D64" i="21"/>
  <c r="B65" i="21"/>
  <c r="D65" i="21"/>
  <c r="B66" i="21"/>
  <c r="C66" i="21"/>
  <c r="F66" i="21" s="1"/>
  <c r="D66" i="21"/>
  <c r="B67" i="21"/>
  <c r="D67" i="21"/>
  <c r="B68" i="21"/>
  <c r="C68" i="21"/>
  <c r="F68" i="21" s="1"/>
  <c r="D68" i="21"/>
  <c r="B69" i="21"/>
  <c r="D69" i="21"/>
  <c r="B70" i="21"/>
  <c r="F70" i="21" s="1"/>
  <c r="C70" i="21"/>
  <c r="D70" i="21"/>
  <c r="B71" i="21"/>
  <c r="D71" i="21"/>
  <c r="B72" i="21"/>
  <c r="C72" i="21"/>
  <c r="D72" i="21"/>
  <c r="B73" i="21"/>
  <c r="D73" i="21"/>
  <c r="B74" i="21"/>
  <c r="C74" i="21"/>
  <c r="D74" i="21"/>
  <c r="B75" i="21"/>
  <c r="D75" i="21"/>
  <c r="B76" i="21"/>
  <c r="C76" i="21"/>
  <c r="F76" i="21" s="1"/>
  <c r="D76" i="21"/>
  <c r="B77" i="21"/>
  <c r="D77" i="21"/>
  <c r="B78" i="21"/>
  <c r="F78" i="21" s="1"/>
  <c r="C78" i="21"/>
  <c r="D78" i="21"/>
  <c r="B79" i="21"/>
  <c r="D79" i="21"/>
  <c r="B80" i="21"/>
  <c r="C80" i="21"/>
  <c r="D80" i="21"/>
  <c r="B81" i="21"/>
  <c r="D81" i="21"/>
  <c r="B82" i="21"/>
  <c r="C82" i="21"/>
  <c r="F82" i="21" s="1"/>
  <c r="D82" i="21"/>
  <c r="B83" i="21"/>
  <c r="D83" i="21"/>
  <c r="B84" i="21"/>
  <c r="C84" i="21"/>
  <c r="D84" i="21"/>
  <c r="B85" i="21"/>
  <c r="D85" i="21"/>
  <c r="B86" i="21"/>
  <c r="C86" i="21"/>
  <c r="D86" i="21"/>
  <c r="B87" i="21"/>
  <c r="D87" i="21"/>
  <c r="B88" i="21"/>
  <c r="C88" i="21"/>
  <c r="D88" i="21"/>
  <c r="F88" i="21" s="1"/>
  <c r="B89" i="21"/>
  <c r="D89" i="21"/>
  <c r="B90" i="21"/>
  <c r="F90" i="21" s="1"/>
  <c r="C90" i="21"/>
  <c r="D90" i="21"/>
  <c r="B91" i="21"/>
  <c r="D91" i="21"/>
  <c r="B92" i="21"/>
  <c r="C92" i="21"/>
  <c r="D92" i="21"/>
  <c r="F92" i="21" s="1"/>
  <c r="B93" i="21"/>
  <c r="D93" i="21"/>
  <c r="B94" i="21"/>
  <c r="C94" i="21"/>
  <c r="F94" i="21" s="1"/>
  <c r="D94" i="21"/>
  <c r="B95" i="21"/>
  <c r="D95" i="21"/>
  <c r="B96" i="21"/>
  <c r="F96" i="21" s="1"/>
  <c r="C96" i="21"/>
  <c r="D96" i="21"/>
  <c r="B97" i="21"/>
  <c r="F97" i="21" s="1"/>
  <c r="C97" i="21"/>
  <c r="D97" i="21"/>
  <c r="B98" i="21"/>
  <c r="F98" i="21" s="1"/>
  <c r="C98" i="21"/>
  <c r="D98" i="21"/>
  <c r="B99" i="21"/>
  <c r="F99" i="21" s="1"/>
  <c r="C99" i="21"/>
  <c r="D99" i="21"/>
  <c r="B100" i="21"/>
  <c r="F100" i="21" s="1"/>
  <c r="C100" i="21"/>
  <c r="D100" i="21"/>
  <c r="B101" i="21"/>
  <c r="F101" i="21" s="1"/>
  <c r="C101" i="21"/>
  <c r="D101" i="21"/>
  <c r="B102" i="21"/>
  <c r="F102" i="21" s="1"/>
  <c r="C102" i="21"/>
  <c r="D102" i="21"/>
  <c r="B103" i="21"/>
  <c r="D103" i="21"/>
  <c r="B104" i="21"/>
  <c r="C104" i="21"/>
  <c r="D104" i="21"/>
  <c r="B105" i="21"/>
  <c r="D105" i="21"/>
  <c r="B106" i="21"/>
  <c r="C106" i="21"/>
  <c r="F106" i="21" s="1"/>
  <c r="D106" i="21"/>
  <c r="B107" i="21"/>
  <c r="D107" i="21"/>
  <c r="B108" i="21"/>
  <c r="F108" i="21" s="1"/>
  <c r="C108" i="21"/>
  <c r="D108" i="21"/>
  <c r="B109" i="21"/>
  <c r="F109" i="21"/>
  <c r="C109" i="21"/>
  <c r="D109" i="21"/>
  <c r="B110" i="21"/>
  <c r="F110" i="21" s="1"/>
  <c r="C110" i="21"/>
  <c r="D110" i="21"/>
  <c r="B111" i="21"/>
  <c r="D111" i="21"/>
  <c r="B112" i="21"/>
  <c r="F112" i="21" s="1"/>
  <c r="C112" i="21"/>
  <c r="D112" i="21"/>
  <c r="B113" i="21"/>
  <c r="F113" i="21" s="1"/>
  <c r="C113" i="21"/>
  <c r="D113" i="21"/>
  <c r="B114" i="21"/>
  <c r="F114" i="21" s="1"/>
  <c r="C114" i="21"/>
  <c r="D114" i="21"/>
  <c r="B115" i="21"/>
  <c r="F115" i="21" s="1"/>
  <c r="C115" i="21"/>
  <c r="D115" i="21"/>
  <c r="B116" i="21"/>
  <c r="F116" i="21" s="1"/>
  <c r="C116" i="21"/>
  <c r="D116" i="21"/>
  <c r="B117" i="21"/>
  <c r="F117" i="21" s="1"/>
  <c r="C117" i="21"/>
  <c r="D117" i="21"/>
  <c r="B120" i="21"/>
  <c r="F120" i="21" s="1"/>
  <c r="D120" i="21"/>
  <c r="B121" i="21"/>
  <c r="F121" i="21"/>
  <c r="D121" i="21"/>
  <c r="B122" i="21"/>
  <c r="D122" i="21"/>
  <c r="F122" i="21" s="1"/>
  <c r="B123" i="21"/>
  <c r="D123" i="21"/>
  <c r="F123" i="21"/>
  <c r="B124" i="21"/>
  <c r="F124" i="21" s="1"/>
  <c r="D124" i="21"/>
  <c r="B125" i="21"/>
  <c r="F125" i="21"/>
  <c r="D125" i="21"/>
  <c r="K1" i="15"/>
  <c r="F52" i="21"/>
  <c r="F72" i="21"/>
  <c r="F64" i="21"/>
  <c r="F38" i="21" l="1"/>
  <c r="F104" i="21"/>
  <c r="F80" i="21"/>
  <c r="F23" i="21"/>
  <c r="F35" i="21"/>
  <c r="F84" i="21"/>
  <c r="F62" i="21"/>
  <c r="F56" i="21"/>
  <c r="F16" i="21"/>
  <c r="F47" i="21"/>
  <c r="F39" i="21"/>
  <c r="F45" i="21"/>
  <c r="F37" i="21"/>
  <c r="F74" i="21"/>
  <c r="F43" i="21"/>
  <c r="F86" i="21"/>
  <c r="F41" i="21"/>
  <c r="F79" i="21"/>
  <c r="C24" i="21"/>
  <c r="F24" i="21" s="1"/>
  <c r="O10" i="2"/>
  <c r="C29" i="21"/>
  <c r="F29" i="21" s="1"/>
  <c r="A2" i="16"/>
  <c r="E2" i="16" s="1"/>
  <c r="C31" i="21"/>
  <c r="F31" i="21" s="1"/>
  <c r="B22" i="20"/>
  <c r="B25" i="20"/>
  <c r="B29" i="20"/>
  <c r="C95" i="21"/>
  <c r="F95" i="21" s="1"/>
  <c r="B3" i="20"/>
  <c r="B4" i="20"/>
  <c r="B33" i="20"/>
  <c r="H13" i="15"/>
  <c r="C8" i="21" s="1"/>
  <c r="F8" i="21" s="1"/>
  <c r="F30" i="20"/>
  <c r="B13" i="20"/>
  <c r="B10" i="20"/>
  <c r="B38" i="20"/>
  <c r="B30" i="20"/>
  <c r="B15" i="20"/>
  <c r="B17" i="20"/>
  <c r="B21" i="20"/>
  <c r="B40" i="20"/>
  <c r="B12" i="20"/>
  <c r="B14" i="20"/>
  <c r="B31" i="20"/>
  <c r="B26" i="20"/>
  <c r="B34" i="20"/>
  <c r="B23" i="20"/>
  <c r="B6" i="20"/>
  <c r="B37" i="20"/>
  <c r="B39" i="20"/>
  <c r="B18" i="20"/>
  <c r="B20" i="20"/>
  <c r="B32" i="20"/>
  <c r="B27" i="20"/>
  <c r="B5" i="20"/>
  <c r="B28" i="20"/>
  <c r="B11" i="20"/>
  <c r="B16" i="20"/>
  <c r="B8" i="20"/>
  <c r="B9" i="20"/>
  <c r="B7" i="20"/>
  <c r="B2" i="20"/>
  <c r="B24" i="20"/>
  <c r="B19" i="20"/>
  <c r="B36" i="20"/>
  <c r="K22" i="2"/>
  <c r="C7" i="21"/>
  <c r="F7" i="21" s="1"/>
  <c r="K3" i="19"/>
  <c r="J3" i="19"/>
  <c r="C6" i="21"/>
  <c r="F6" i="21" s="1"/>
  <c r="F33" i="16" l="1"/>
  <c r="C93" i="21" s="1"/>
  <c r="F93" i="21" s="1"/>
  <c r="F47" i="16"/>
  <c r="F31" i="16"/>
  <c r="F27" i="20" s="1"/>
  <c r="F32" i="16"/>
  <c r="F28" i="16"/>
  <c r="F24" i="20" s="1"/>
  <c r="F30" i="16"/>
  <c r="F14" i="16"/>
  <c r="C65" i="21" s="1"/>
  <c r="F65" i="21" s="1"/>
  <c r="F27" i="16"/>
  <c r="F6" i="16"/>
  <c r="F10" i="20" s="1"/>
  <c r="F7" i="16"/>
  <c r="F10" i="16"/>
  <c r="F14" i="20" s="1"/>
  <c r="C25" i="21"/>
  <c r="F25" i="21" s="1"/>
  <c r="F14" i="15"/>
  <c r="F21" i="16"/>
  <c r="F20" i="20" s="1"/>
  <c r="F42" i="16"/>
  <c r="C103" i="21" s="1"/>
  <c r="F103" i="21" s="1"/>
  <c r="F8" i="16"/>
  <c r="F12" i="20" s="1"/>
  <c r="F19" i="16"/>
  <c r="C71" i="21" s="1"/>
  <c r="F71" i="21" s="1"/>
  <c r="F45" i="16"/>
  <c r="F37" i="20" s="1"/>
  <c r="F9" i="16"/>
  <c r="C61" i="21" s="1"/>
  <c r="F61" i="21" s="1"/>
  <c r="F17" i="16"/>
  <c r="C67" i="21" s="1"/>
  <c r="F67" i="21" s="1"/>
  <c r="F20" i="16"/>
  <c r="C73" i="21" s="1"/>
  <c r="F73" i="21" s="1"/>
  <c r="F46" i="16"/>
  <c r="F38" i="20" s="1"/>
  <c r="F5" i="16"/>
  <c r="C53" i="21" s="1"/>
  <c r="F53" i="21" s="1"/>
  <c r="F18" i="16"/>
  <c r="F17" i="20" s="1"/>
  <c r="F22" i="16"/>
  <c r="C77" i="21" s="1"/>
  <c r="F77" i="21" s="1"/>
  <c r="F43" i="16"/>
  <c r="C105" i="21" s="1"/>
  <c r="F105" i="21" s="1"/>
  <c r="F29" i="16"/>
  <c r="F44" i="16"/>
  <c r="F36" i="20" s="1"/>
  <c r="C48" i="21"/>
  <c r="F48" i="21" s="1"/>
  <c r="G3" i="19"/>
  <c r="F29" i="20" l="1"/>
  <c r="C107" i="21"/>
  <c r="F107" i="21" s="1"/>
  <c r="F39" i="20"/>
  <c r="C89" i="21"/>
  <c r="F89" i="21" s="1"/>
  <c r="C91" i="21"/>
  <c r="F91" i="21" s="1"/>
  <c r="F28" i="20"/>
  <c r="C83" i="21"/>
  <c r="F83" i="21" s="1"/>
  <c r="F15" i="20"/>
  <c r="F26" i="20"/>
  <c r="C87" i="21"/>
  <c r="F87" i="21" s="1"/>
  <c r="F34" i="16"/>
  <c r="H34" i="16" s="1"/>
  <c r="I68" i="16" s="1"/>
  <c r="F23" i="20"/>
  <c r="C81" i="21"/>
  <c r="F81" i="21" s="1"/>
  <c r="C63" i="21"/>
  <c r="F63" i="21" s="1"/>
  <c r="C55" i="21"/>
  <c r="F55" i="21" s="1"/>
  <c r="C57" i="21"/>
  <c r="F57" i="21" s="1"/>
  <c r="F11" i="20"/>
  <c r="F34" i="20"/>
  <c r="F13" i="20"/>
  <c r="M3" i="19"/>
  <c r="H14" i="15"/>
  <c r="C10" i="21" s="1"/>
  <c r="F10" i="21" s="1"/>
  <c r="C9" i="21"/>
  <c r="F9" i="21" s="1"/>
  <c r="C59" i="21"/>
  <c r="F59" i="21" s="1"/>
  <c r="F18" i="20"/>
  <c r="F9" i="20"/>
  <c r="F11" i="16"/>
  <c r="H11" i="16" s="1"/>
  <c r="I66" i="16" s="1"/>
  <c r="C75" i="21"/>
  <c r="F75" i="21" s="1"/>
  <c r="F16" i="20"/>
  <c r="F19" i="20"/>
  <c r="F21" i="20"/>
  <c r="F25" i="20"/>
  <c r="F35" i="20"/>
  <c r="C85" i="21"/>
  <c r="F85" i="21" s="1"/>
  <c r="F24" i="16"/>
  <c r="H24" i="16" s="1"/>
  <c r="I67" i="16" s="1"/>
  <c r="C69" i="21"/>
  <c r="F69" i="21" s="1"/>
  <c r="F49" i="16"/>
  <c r="C111" i="21" s="1"/>
  <c r="F111" i="21" s="1"/>
  <c r="H49" i="16" l="1"/>
  <c r="I69" i="16" s="1"/>
  <c r="H60" i="16" l="1"/>
  <c r="I3" i="19" s="1"/>
  <c r="H62" i="16" l="1"/>
  <c r="F16" i="15" s="1"/>
  <c r="H16" i="15" s="1"/>
  <c r="C14" i="21" s="1"/>
  <c r="F14" i="21" s="1"/>
  <c r="I71" i="16"/>
  <c r="Q23" i="2" l="1"/>
  <c r="O22" i="2" s="1"/>
  <c r="F15" i="15" s="1"/>
  <c r="C11" i="21" s="1"/>
  <c r="F11" i="21" s="1"/>
  <c r="C13" i="21"/>
  <c r="F13" i="21" s="1"/>
  <c r="N3" i="19"/>
  <c r="H15" i="15" l="1"/>
  <c r="H17" i="15" s="1"/>
  <c r="H18" i="15" s="1"/>
  <c r="C17" i="15" s="1"/>
  <c r="L3" i="19"/>
  <c r="C49" i="21"/>
  <c r="F49" i="21" s="1"/>
  <c r="C12" i="21" l="1"/>
  <c r="F12" i="21" s="1"/>
  <c r="J11" i="15"/>
  <c r="L14" i="15"/>
  <c r="L13" i="15"/>
  <c r="L16" i="15"/>
  <c r="P3" i="19"/>
  <c r="L15" i="15"/>
  <c r="C15" i="21"/>
  <c r="F15" i="21" s="1"/>
</calcChain>
</file>

<file path=xl/comments1.xml><?xml version="1.0" encoding="utf-8"?>
<comments xmlns="http://schemas.openxmlformats.org/spreadsheetml/2006/main">
  <authors>
    <author>Neil Gillan</author>
  </authors>
  <commentList>
    <comment ref="E7" authorId="0" shapeId="0">
      <text>
        <r>
          <rPr>
            <b/>
            <sz val="8"/>
            <color indexed="81"/>
            <rFont val="Tahoma"/>
            <family val="2"/>
          </rPr>
          <t>Insert your Permit No.  here. If this profile is in support of an application for a new permit, you can leave this box blank.</t>
        </r>
      </text>
    </comment>
    <comment ref="I7" authorId="0" shapeId="0">
      <text>
        <r>
          <rPr>
            <b/>
            <sz val="8"/>
            <color indexed="81"/>
            <rFont val="Tahoma"/>
            <family val="2"/>
          </rPr>
          <t>Enter the name of the site to which this profile relates.</t>
        </r>
      </text>
    </comment>
    <comment ref="E9" authorId="0" shapeId="0">
      <text>
        <r>
          <rPr>
            <b/>
            <sz val="8"/>
            <color indexed="81"/>
            <rFont val="Tahoma"/>
            <family val="2"/>
          </rPr>
          <t>Enter the date this profile was completed/submitted</t>
        </r>
      </text>
    </comment>
    <comment ref="I9" authorId="0" shapeId="0">
      <text>
        <r>
          <rPr>
            <b/>
            <sz val="8"/>
            <color indexed="81"/>
            <rFont val="Tahoma"/>
            <family val="2"/>
          </rPr>
          <t>Enter the operator (permit holder's) name here.</t>
        </r>
      </text>
    </comment>
    <comment ref="C20" authorId="0" shape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shapeId="0">
      <text>
        <r>
          <rPr>
            <b/>
            <sz val="8"/>
            <color indexed="81"/>
            <rFont val="Tahoma"/>
            <family val="2"/>
          </rPr>
          <t xml:space="preserve">Enter your permitted waste inputs into the relevant boxes below. </t>
        </r>
      </text>
    </comment>
    <comment ref="C5" authorId="0" shape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shapeId="0">
      <text>
        <r>
          <rPr>
            <b/>
            <sz val="8"/>
            <color indexed="81"/>
            <rFont val="Tahoma"/>
            <family val="2"/>
          </rPr>
          <t>Leave this cell blank if a question does not appear to the left</t>
        </r>
      </text>
    </comment>
    <comment ref="E30" authorId="0" shapeId="0">
      <text>
        <r>
          <rPr>
            <b/>
            <sz val="8"/>
            <color indexed="81"/>
            <rFont val="Tahoma"/>
            <family val="2"/>
          </rPr>
          <t>Leave this cell blank if a question does not appear to the left</t>
        </r>
      </text>
    </comment>
    <comment ref="E31" authorId="0" shapeId="0">
      <text>
        <r>
          <rPr>
            <b/>
            <sz val="8"/>
            <color indexed="81"/>
            <rFont val="Tahoma"/>
            <family val="2"/>
          </rPr>
          <t>Leave this cell blank if a question does not appear to the left</t>
        </r>
      </text>
    </comment>
    <comment ref="E32" authorId="0" shapeId="0">
      <text>
        <r>
          <rPr>
            <b/>
            <sz val="8"/>
            <color indexed="81"/>
            <rFont val="Tahoma"/>
            <family val="2"/>
          </rPr>
          <t>Leave this cell blank if a question does not appear to the left</t>
        </r>
      </text>
    </comment>
    <comment ref="E33" authorId="0" shapeId="0">
      <text>
        <r>
          <rPr>
            <b/>
            <sz val="8"/>
            <color indexed="81"/>
            <rFont val="Tahoma"/>
            <family val="2"/>
          </rPr>
          <t>Leave this cell blank if a question does not appear to the left</t>
        </r>
      </text>
    </comment>
    <comment ref="E47" authorId="0" shape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<sst xmlns="http://schemas.openxmlformats.org/spreadsheetml/2006/main" count="489" uniqueCount="377">
  <si>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</si>
  <si>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</si>
  <si>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</si>
  <si>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</si>
  <si>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</si>
  <si>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</si>
  <si>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</si>
  <si>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</si>
  <si>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</si>
  <si>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</si>
  <si>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</si>
  <si>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</si>
  <si>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</si>
  <si>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</si>
  <si>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</si>
  <si>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</si>
  <si>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</si>
  <si>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</si>
  <si>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</si>
  <si>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</si>
  <si>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</si>
  <si>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</si>
  <si>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</si>
  <si>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</si>
  <si>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</si>
  <si>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</si>
  <si>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</si>
  <si>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</si>
  <si>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</si>
  <si>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</si>
  <si>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</si>
  <si>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</si>
  <si>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</si>
  <si>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</si>
  <si>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</si>
  <si>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</si>
  <si>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</si>
  <si>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</si>
  <si>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</si>
  <si>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</si>
  <si>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</si>
  <si>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</si>
  <si>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</si>
  <si>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</si>
  <si>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</si>
  <si>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</si>
  <si>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</si>
  <si>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</si>
  <si>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</si>
  <si>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</si>
  <si>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</si>
  <si>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</si>
  <si>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</si>
  <si>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</si>
  <si>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</si>
  <si>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</si>
  <si>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</si>
  <si>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</si>
  <si>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</si>
  <si>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</si>
  <si>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</si>
  <si>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</si>
  <si>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</si>
  <si>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</si>
  <si>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</si>
  <si>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</si>
  <si>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</si>
  <si>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</si>
  <si>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</si>
  <si>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</si>
  <si>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</si>
  <si>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</si>
  <si>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</si>
  <si>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</si>
  <si>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</si>
  <si>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</si>
  <si>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</si>
  <si>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</si>
  <si>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</si>
  <si>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</si>
  <si>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</si>
  <si>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</si>
  <si>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</si>
  <si>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</si>
  <si>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</si>
  <si>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</si>
  <si>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</si>
  <si>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</si>
  <si>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</si>
  <si>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</si>
  <si>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</si>
  <si>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</si>
  <si>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</si>
  <si>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</si>
  <si>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</si>
  <si>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</si>
  <si>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</si>
  <si>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</si>
  <si>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</si>
  <si>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</si>
  <si>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</si>
  <si>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</si>
  <si>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</si>
  <si>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</si>
  <si>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</si>
  <si>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</si>
  <si>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</si>
  <si>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</si>
  <si>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</si>
  <si>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</si>
  <si>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</si>
  <si>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</si>
  <si>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</si>
  <si>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</si>
  <si>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</si>
  <si>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</si>
  <si>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</si>
  <si>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</si>
  <si>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</si>
  <si>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</si>
  <si>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</si>
  <si>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</si>
  <si>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</si>
  <si>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</si>
  <si>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</si>
  <si>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</si>
  <si>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</si>
  <si>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</si>
  <si>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</si>
  <si>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</si>
  <si>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</si>
  <si>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</si>
  <si>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</si>
  <si>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</si>
  <si>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</si>
  <si>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</si>
  <si>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</si>
  <si>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</si>
  <si>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</si>
  <si>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</si>
  <si>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</si>
  <si>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</si>
  <si>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</si>
  <si>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</si>
  <si>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</si>
  <si>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</si>
  <si>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</si>
  <si>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</si>
  <si>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</si>
  <si>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</si>
  <si>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</si>
  <si>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</si>
  <si>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</si>
  <si>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</si>
  <si>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</si>
  <si>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</si>
  <si>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</si>
  <si>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</si>
  <si>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</si>
  <si>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</si>
  <si>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</si>
  <si>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</si>
  <si>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</si>
  <si>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</si>
  <si>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</si>
  <si>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</si>
  <si>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</si>
  <si>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</si>
  <si>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</si>
  <si>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</si>
  <si>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</si>
  <si>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</si>
  <si>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</si>
  <si>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</si>
  <si>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</si>
  <si>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</si>
  <si>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</si>
  <si>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</si>
  <si>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</si>
  <si>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</si>
  <si>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</si>
  <si>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</si>
  <si>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</si>
  <si>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</si>
  <si>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</si>
  <si>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</si>
  <si>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</si>
  <si>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</si>
  <si>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</si>
  <si>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</si>
  <si>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</si>
  <si>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</si>
  <si>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</si>
  <si>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</si>
  <si>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</si>
  <si>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</si>
  <si>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</si>
  <si>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</si>
  <si>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</si>
  <si>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</si>
  <si>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</si>
  <si>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</si>
  <si>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</si>
  <si>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</si>
  <si>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</si>
  <si>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</si>
  <si>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</si>
  <si>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</si>
  <si>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</si>
  <si>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</si>
  <si>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</si>
  <si>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</si>
  <si>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</si>
  <si>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</si>
  <si>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</si>
  <si>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</si>
  <si>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</si>
  <si>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</si>
  <si>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</si>
  <si>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</si>
  <si>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</si>
  <si>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</si>
  <si>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</si>
  <si>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</si>
  <si>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</si>
  <si>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</si>
  <si>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</si>
  <si>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</si>
  <si>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</si>
  <si>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</si>
  <si>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</si>
  <si>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</si>
  <si>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</si>
  <si>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</si>
  <si>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</si>
  <si>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</si>
  <si>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</si>
  <si>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</si>
  <si>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</si>
  <si>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</si>
  <si>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</si>
  <si>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</si>
  <si>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</si>
  <si>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</si>
  <si>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</si>
  <si>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</si>
  <si>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</si>
  <si>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</si>
  <si>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</si>
  <si>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</si>
  <si>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</si>
  <si>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</si>
  <si>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</si>
  <si>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</si>
  <si>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</si>
  <si>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</si>
  <si>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</si>
  <si>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</si>
  <si>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</si>
  <si>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</si>
  <si>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</si>
  <si>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</si>
  <si>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</si>
  <si>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</si>
  <si>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</si>
  <si>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</si>
  <si>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</si>
  <si>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</si>
  <si>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</si>
  <si>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</si>
  <si>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</si>
  <si>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</si>
  <si>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</si>
  <si>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</si>
  <si>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</si>
  <si>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</si>
  <si>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</si>
  <si>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</si>
  <si>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</si>
  <si>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</si>
  <si>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</si>
  <si>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</si>
  <si>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</si>
  <si>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</si>
  <si>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</si>
  <si>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</si>
  <si>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</si>
  <si>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</si>
  <si>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</si>
  <si>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</si>
  <si>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</si>
  <si>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</si>
  <si>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</si>
  <si>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</si>
  <si>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</si>
  <si>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</si>
  <si>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</si>
  <si>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</si>
  <si>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</si>
  <si>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</si>
  <si>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</si>
  <si>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</si>
  <si>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</si>
  <si>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</si>
  <si>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</si>
  <si>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</si>
  <si>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</si>
  <si>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</si>
  <si>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</si>
  <si>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</si>
  <si>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</si>
  <si>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</si>
  <si>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</si>
  <si>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</si>
  <si>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</si>
  <si>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</si>
  <si>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</si>
  <si>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</si>
  <si>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</si>
  <si>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</si>
  <si>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</si>
  <si>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</si>
  <si>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</si>
  <si>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</si>
  <si>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</si>
  <si>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</si>
  <si>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</si>
  <si>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</si>
  <si>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</si>
  <si>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</si>
  <si>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</si>
  <si>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</si>
  <si>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</si>
  <si>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</si>
  <si>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</si>
  <si>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</si>
  <si>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</si>
  <si>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</si>
  <si>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</si>
  <si>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</si>
  <si>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</si>
  <si>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</si>
  <si>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</si>
  <si>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</si>
  <si>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</si>
  <si>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</si>
  <si>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</si>
  <si>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</si>
  <si>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</si>
  <si>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</si>
  <si>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</si>
  <si>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</si>
  <si>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</si>
  <si>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</si>
  <si>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</si>
  <si>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</si>
  <si>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</si>
  <si>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</si>
  <si>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</si>
  <si>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</si>
  <si>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</si>
  <si>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</si>
  <si>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</si>
  <si>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</si>
  <si>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</si>
  <si>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</si>
  <si>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</si>
  <si>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</si>
  <si>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</si>
  <si>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</si>
  <si>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</si>
  <si>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</si>
  <si>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</si>
  <si>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</si>
  <si>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Forward Waste Management Limited</t>
  </si>
  <si>
    <t>East Moors Waste Transfer Station</t>
  </si>
  <si>
    <t>EPR/AB3099FT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</si>
</sst>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ser>
        <c:dLbls>
          <c:showLegendKey val="0"/>
          <c:showVal val="0"/>
          <c:showCatName val="0"/>
          <c:showSerName val="0"/>
          <c:showPercent val="0"/>
          <c:showBubbleSize val="0"/>
        </c:dLbls>
        <c:gapWidth val="30"/>
        <c:overlap val="90"/>
        <c:axId val="173591832"/>
        <c:axId val="173591440"/>
      </c:barChart>
      <c:catAx>
        <c:axId val="173591832"/>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73591440"/>
        <c:crosses val="autoZero"/>
        <c:auto val="1"/>
        <c:lblAlgn val="ctr"/>
        <c:lblOffset val="100"/>
        <c:tickLblSkip val="1"/>
        <c:tickMarkSkip val="1"/>
        <c:noMultiLvlLbl val="0"/>
      </c:catAx>
      <c:valAx>
        <c:axId val="173591440"/>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73591832"/>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16" fmlaLink="D5" fmlaRange="References!$B$3:$B$45" noThreeD="1" sel="19" val="15"/>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1"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3"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4"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8"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26"/>
  <sheetViews>
    <sheetView showGridLines="0" showRowColHeaders="0" showZeros="0" tabSelected="1" workbookViewId="0">
      <selection activeCell="O5" sqref="O5"/>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42468.583067939813</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376</v>
      </c>
      <c r="F7" s="314"/>
      <c r="G7" s="316" t="s">
        <v>10</v>
      </c>
      <c r="H7" s="317"/>
      <c r="I7" s="313" t="s">
        <v>375</v>
      </c>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42468</v>
      </c>
      <c r="F9" s="314"/>
      <c r="G9" s="316" t="s">
        <v>11</v>
      </c>
      <c r="H9" s="317"/>
      <c r="I9" s="318" t="s">
        <v>374</v>
      </c>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D</v>
      </c>
      <c r="G13" s="18">
        <f ca="1">Complexity_Emissions_Location!F7</f>
        <v>0</v>
      </c>
      <c r="H13" s="18">
        <f ca="1">(IF(Complexity_Emissions_Location!F5=0,0,HLOOKUP(F13,References!$H$8:$O$13,2,FALSE)))+(IF(Complexity_Emissions_Location!F7=0,0,HLOOKUP(G13,References!$H$8:$O$13,2,FALSE)))</f>
        <v>50</v>
      </c>
      <c r="I13" s="9"/>
      <c r="J13" s="4" t="s">
        <v>103</v>
      </c>
      <c r="K13" s="4"/>
      <c r="L13" s="75">
        <f ca="1">H17*App_factor</f>
        <v>10431</v>
      </c>
      <c r="M13" s="11"/>
    </row>
    <row r="14" spans="1:13" ht="17.25" customHeight="1" x14ac:dyDescent="0.2">
      <c r="B14" s="10"/>
      <c r="C14" s="299" t="s">
        <v>12</v>
      </c>
      <c r="D14" s="299"/>
      <c r="E14" s="299"/>
      <c r="F14" s="296" t="str">
        <f>Complexity_Emissions_Location!O10</f>
        <v>B</v>
      </c>
      <c r="G14" s="296"/>
      <c r="H14" s="18">
        <f>IF(F14="","",HLOOKUP(F14,References!$H$8:$O$13,3,FALSE))</f>
        <v>7</v>
      </c>
      <c r="I14" s="9"/>
      <c r="J14" s="4" t="s">
        <v>353</v>
      </c>
      <c r="K14" s="4"/>
      <c r="L14" s="75">
        <f ca="1">H17*References!H4</f>
        <v>8479</v>
      </c>
      <c r="M14" s="11"/>
    </row>
    <row r="15" spans="1:13" ht="17.25" customHeight="1" x14ac:dyDescent="0.2">
      <c r="B15" s="10"/>
      <c r="C15" s="299" t="s">
        <v>13</v>
      </c>
      <c r="D15" s="299"/>
      <c r="E15" s="299"/>
      <c r="F15" s="296" t="str">
        <f ca="1">Complexity_Emissions_Location!O22</f>
        <v>B</v>
      </c>
      <c r="G15" s="296"/>
      <c r="H15" s="18">
        <f ca="1">IF(F15="","",HLOOKUP(F15,References!$H$8:$O$13,4,FALSE))</f>
        <v>2</v>
      </c>
      <c r="I15" s="9"/>
      <c r="J15" s="4" t="s">
        <v>328</v>
      </c>
      <c r="K15" s="4"/>
      <c r="L15" s="75">
        <f ca="1">H17*References!J4</f>
        <v>7625</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7625</v>
      </c>
      <c r="M16" s="11"/>
    </row>
    <row r="17" spans="2:13" x14ac:dyDescent="0.2">
      <c r="B17" s="10"/>
      <c r="C17" s="303" t="str">
        <f ca="1">IF(H18=0,"Incomplete","")</f>
        <v/>
      </c>
      <c r="D17" s="304"/>
      <c r="E17" s="305"/>
      <c r="F17" s="298" t="s">
        <v>18</v>
      </c>
      <c r="G17" s="298"/>
      <c r="H17" s="19">
        <f ca="1">SUM(H13:H16)</f>
        <v>61</v>
      </c>
      <c r="I17" s="9"/>
      <c r="J17" s="308" t="s">
        <v>330</v>
      </c>
      <c r="K17" s="308"/>
      <c r="L17" s="246" t="s">
        <v>331</v>
      </c>
      <c r="M17" s="11"/>
    </row>
    <row r="18" spans="2:13" x14ac:dyDescent="0.2">
      <c r="B18" s="10"/>
      <c r="C18" s="9"/>
      <c r="D18" s="9"/>
      <c r="E18" s="9"/>
      <c r="F18" s="9"/>
      <c r="G18" s="9"/>
      <c r="H18" s="248">
        <f ca="1">IF(LEN(F13&amp;F14&amp;F15&amp;F16)&lt;4,0,H17)</f>
        <v>61</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workbookViewId="0">
      <selection activeCell="J29" sqref="J29"/>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19</v>
      </c>
      <c r="E5" s="38" t="s">
        <v>98</v>
      </c>
      <c r="F5" s="261" t="str">
        <f ca="1">OFFSET(References!C3,D5-1,0)</f>
        <v>D</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
      <c r="B8" s="10"/>
      <c r="C8" s="83" t="s">
        <v>110</v>
      </c>
      <c r="D8" s="28"/>
      <c r="E8" s="28"/>
      <c r="F8" s="28"/>
      <c r="G8" s="29"/>
      <c r="H8" s="9"/>
      <c r="I8" s="30"/>
      <c r="J8" s="20" t="s">
        <v>26</v>
      </c>
      <c r="K8" s="85"/>
      <c r="L8" s="20">
        <v>500</v>
      </c>
      <c r="M8" s="230">
        <f>INT(K8/L8)</f>
        <v>0</v>
      </c>
      <c r="N8" s="9"/>
      <c r="O8" s="25"/>
      <c r="P8" s="11"/>
      <c r="Q8" s="39"/>
    </row>
    <row r="9" spans="2:17" ht="22.5" customHeight="1" x14ac:dyDescent="0.2">
      <c r="B9" s="10"/>
      <c r="C9" s="323" t="s">
        <v>347</v>
      </c>
      <c r="D9" s="323"/>
      <c r="E9" s="323"/>
      <c r="F9" s="323"/>
      <c r="G9" s="323"/>
      <c r="H9" s="9"/>
      <c r="I9" s="30"/>
      <c r="J9" s="20" t="s">
        <v>27</v>
      </c>
      <c r="K9" s="85">
        <v>10000</v>
      </c>
      <c r="L9" s="20">
        <v>250</v>
      </c>
      <c r="M9" s="230">
        <f>INT(K9/L9)</f>
        <v>40</v>
      </c>
      <c r="N9" s="9"/>
      <c r="O9" s="25"/>
      <c r="P9" s="11"/>
      <c r="Q9" s="39"/>
    </row>
    <row r="10" spans="2:17" ht="18.75" customHeight="1" x14ac:dyDescent="0.2">
      <c r="B10" s="10"/>
      <c r="C10" s="324"/>
      <c r="D10" s="324"/>
      <c r="E10" s="324"/>
      <c r="F10" s="324"/>
      <c r="G10" s="324"/>
      <c r="H10" s="9"/>
      <c r="I10" s="30"/>
      <c r="J10" s="9"/>
      <c r="K10" s="9"/>
      <c r="L10" s="21" t="s">
        <v>18</v>
      </c>
      <c r="M10" s="231">
        <f>SUM(M6:M9)</f>
        <v>40</v>
      </c>
      <c r="N10" s="21" t="s">
        <v>97</v>
      </c>
      <c r="O10" s="262" t="str">
        <f>IF(D5=37,"B",IF(D5=41,"A",IF(K6 &amp; K7 &amp; K8 &amp; K9="","",IF(M10&lt;10,"A",IF(M10&lt;100,"B",IF(M10&lt;1000,"C",IF(M10&lt;10000,"D","E")))))))</f>
        <v>B</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1</v>
      </c>
      <c r="F16" s="63">
        <f ca="1">OFFSET(References!E53,E16-1,0)</f>
        <v>5</v>
      </c>
      <c r="G16" s="67"/>
      <c r="H16" s="57"/>
      <c r="I16" s="23" t="s">
        <v>36</v>
      </c>
      <c r="J16" s="68"/>
      <c r="K16" s="86">
        <v>3</v>
      </c>
      <c r="L16" s="23"/>
      <c r="M16" s="46"/>
      <c r="N16" s="68"/>
      <c r="O16" s="68">
        <f ca="1">OFFSET(References!E67,K16-1,0)</f>
        <v>0</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2</v>
      </c>
      <c r="F18" s="46">
        <f ca="1">OFFSET(References!E57,E18-1,0)</f>
        <v>2</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4</v>
      </c>
      <c r="F22" s="46">
        <f ca="1">OFFSET(References!E63,E22-1,0)</f>
        <v>0</v>
      </c>
      <c r="G22" s="23"/>
      <c r="H22" s="46"/>
      <c r="I22" s="68"/>
      <c r="J22" s="69" t="s">
        <v>96</v>
      </c>
      <c r="K22" s="46">
        <f ca="1">SUM(F16:F22,O16:O20)</f>
        <v>8</v>
      </c>
      <c r="L22" s="1"/>
      <c r="M22" s="1"/>
      <c r="N22" s="70" t="s">
        <v>97</v>
      </c>
      <c r="O22" s="263" t="str">
        <f ca="1">IF(Q23=0,"",IF(D5=37,"A",IF(K22&lt;=4,"A",IF(K22&lt;=8,"B",IF(K22&lt;=12,"C",IF(K22&lt;=18,"D","E"))))))</f>
        <v>B</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5072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zoomScaleNormal="100" zoomScaleSheetLayoutView="100" workbookViewId="0">
      <selection activeCell="J56" sqref="J56"/>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50</v>
      </c>
      <c r="B2" s="5"/>
      <c r="C2" s="266"/>
      <c r="D2" s="151" t="s">
        <v>4</v>
      </c>
      <c r="E2" s="152" t="str">
        <f ca="1">IF(A2&gt;=50,"HIGH",IF(A2&gt;=10,"MEDIUM","LOW"))</f>
        <v>HIGH</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2</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t="s">
        <v>89</v>
      </c>
      <c r="F7" s="146">
        <f t="shared" ca="1" si="0"/>
        <v>2</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4</v>
      </c>
      <c r="G27" s="9">
        <v>15</v>
      </c>
      <c r="H27" s="25"/>
      <c r="I27" s="11"/>
    </row>
    <row r="28" spans="2:9" x14ac:dyDescent="0.2">
      <c r="B28" s="93"/>
      <c r="C28" s="269">
        <v>2</v>
      </c>
      <c r="D28" s="95" t="s">
        <v>128</v>
      </c>
      <c r="E28" s="116" t="s">
        <v>89</v>
      </c>
      <c r="F28" s="173">
        <f t="shared" ca="1" si="2"/>
        <v>1</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1</v>
      </c>
      <c r="G30" s="9">
        <v>18</v>
      </c>
      <c r="H30" s="25"/>
      <c r="I30" s="11"/>
    </row>
    <row r="31" spans="2:9" ht="25.5" x14ac:dyDescent="0.2">
      <c r="B31" s="93"/>
      <c r="C31" s="269">
        <v>5</v>
      </c>
      <c r="D31" s="95" t="s">
        <v>320</v>
      </c>
      <c r="E31" s="116" t="s">
        <v>89</v>
      </c>
      <c r="F31" s="173">
        <f t="shared" ca="1" si="2"/>
        <v>1</v>
      </c>
      <c r="G31" s="9">
        <v>19</v>
      </c>
      <c r="H31" s="161" t="s">
        <v>131</v>
      </c>
      <c r="I31" s="11"/>
    </row>
    <row r="32" spans="2:9" ht="25.5" x14ac:dyDescent="0.2">
      <c r="B32" s="93"/>
      <c r="C32" s="269">
        <v>6</v>
      </c>
      <c r="D32" s="95" t="s">
        <v>321</v>
      </c>
      <c r="E32" s="116" t="s">
        <v>89</v>
      </c>
      <c r="F32" s="173">
        <f t="shared" ca="1" si="2"/>
        <v>2</v>
      </c>
      <c r="G32" s="9">
        <v>20</v>
      </c>
      <c r="H32" s="161" t="s">
        <v>132</v>
      </c>
      <c r="I32" s="11"/>
    </row>
    <row r="33" spans="2:9" ht="25.5" x14ac:dyDescent="0.2">
      <c r="B33" s="93"/>
      <c r="C33" s="269">
        <v>7</v>
      </c>
      <c r="D33" s="95" t="s">
        <v>322</v>
      </c>
      <c r="E33" s="116" t="s">
        <v>89</v>
      </c>
      <c r="F33" s="173">
        <f t="shared" ca="1" si="2"/>
        <v>3</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1</v>
      </c>
      <c r="F38" s="225">
        <f ca="1">OFFSET(References!G16,E38,0)</f>
        <v>0</v>
      </c>
      <c r="G38" s="9">
        <v>22</v>
      </c>
      <c r="H38" s="25"/>
      <c r="I38" s="11"/>
    </row>
    <row r="39" spans="2:9" x14ac:dyDescent="0.2">
      <c r="B39" s="93"/>
      <c r="C39" s="277"/>
      <c r="D39" s="119" t="s">
        <v>116</v>
      </c>
      <c r="E39" s="107"/>
      <c r="F39" s="175">
        <f ca="1">MAX(F38:F38)</f>
        <v>0</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c r="F48" s="176">
        <f>E48*-2</f>
        <v>0</v>
      </c>
      <c r="G48" s="9">
        <v>32</v>
      </c>
      <c r="H48" s="161" t="s">
        <v>133</v>
      </c>
      <c r="I48" s="11"/>
    </row>
    <row r="49" spans="2:9" x14ac:dyDescent="0.2">
      <c r="B49" s="184"/>
      <c r="C49" s="280"/>
      <c r="D49" s="185" t="s">
        <v>136</v>
      </c>
      <c r="E49" s="123"/>
      <c r="F49" s="183">
        <f ca="1">IF(F39=20,F39+F48,IF(F39&gt;=12,F39+SUM(F47:F48),IF(SUM(F42:F46)&gt;F39,SUM(F42:F48),F39+SUM(F47:F48))))</f>
        <v>13</v>
      </c>
      <c r="G49" s="28"/>
      <c r="H49" s="162">
        <f ca="1">(F49/20)*4</f>
        <v>2.6</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2.6</v>
      </c>
    </row>
    <row r="70" spans="5:9" x14ac:dyDescent="0.2">
      <c r="E70" s="202" t="s">
        <v>142</v>
      </c>
      <c r="F70" s="196"/>
      <c r="G70" s="4"/>
      <c r="H70" s="4"/>
      <c r="I70" s="203">
        <f>H58</f>
        <v>0</v>
      </c>
    </row>
    <row r="71" spans="5:9" ht="13.5" thickBot="1" x14ac:dyDescent="0.25">
      <c r="E71" s="204" t="s">
        <v>143</v>
      </c>
      <c r="F71" s="205"/>
      <c r="G71" s="206"/>
      <c r="H71" s="206"/>
      <c r="I71" s="207">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
      <c r="B9" s="81" t="s">
        <v>174</v>
      </c>
      <c r="C9" s="79" t="s">
        <v>65</v>
      </c>
      <c r="E9" s="342" t="s">
        <v>21</v>
      </c>
      <c r="F9" s="343"/>
      <c r="G9" s="344"/>
      <c r="H9" s="41">
        <v>4</v>
      </c>
      <c r="I9" s="41">
        <v>10</v>
      </c>
      <c r="J9" s="41">
        <v>35</v>
      </c>
      <c r="K9" s="41">
        <v>50</v>
      </c>
      <c r="L9" s="41">
        <v>65</v>
      </c>
      <c r="M9" s="41">
        <v>100</v>
      </c>
      <c r="N9" s="73">
        <v>130</v>
      </c>
      <c r="O9" s="73">
        <v>195</v>
      </c>
    </row>
    <row r="10" spans="2:15" x14ac:dyDescent="0.2">
      <c r="B10" s="81" t="s">
        <v>41</v>
      </c>
      <c r="C10" s="79" t="s">
        <v>342</v>
      </c>
      <c r="E10" s="342" t="s">
        <v>69</v>
      </c>
      <c r="F10" s="343"/>
      <c r="G10" s="344"/>
      <c r="H10" s="41">
        <v>3</v>
      </c>
      <c r="I10" s="41">
        <v>7</v>
      </c>
      <c r="J10" s="41">
        <v>15</v>
      </c>
      <c r="K10" s="41">
        <v>30</v>
      </c>
      <c r="L10" s="41">
        <v>40</v>
      </c>
      <c r="M10" s="250"/>
      <c r="N10" s="72"/>
      <c r="O10" s="72"/>
    </row>
    <row r="11" spans="2:15" x14ac:dyDescent="0.2">
      <c r="B11" s="82" t="s">
        <v>167</v>
      </c>
      <c r="C11" s="41" t="s">
        <v>65</v>
      </c>
      <c r="E11" s="342" t="s">
        <v>68</v>
      </c>
      <c r="F11" s="343"/>
      <c r="G11" s="344"/>
      <c r="H11" s="41">
        <v>1</v>
      </c>
      <c r="I11" s="41">
        <v>2</v>
      </c>
      <c r="J11" s="41">
        <v>3</v>
      </c>
      <c r="K11" s="41">
        <v>5</v>
      </c>
      <c r="L11" s="41">
        <v>7</v>
      </c>
      <c r="M11" s="250"/>
      <c r="N11" s="72"/>
      <c r="O11" s="72"/>
    </row>
    <row r="12" spans="2:15" x14ac:dyDescent="0.2">
      <c r="B12" s="82" t="s">
        <v>175</v>
      </c>
      <c r="C12" s="41" t="s">
        <v>65</v>
      </c>
      <c r="E12" s="342" t="s">
        <v>344</v>
      </c>
      <c r="F12" s="343"/>
      <c r="G12" s="344"/>
      <c r="H12" s="41">
        <v>2</v>
      </c>
      <c r="I12" s="41">
        <v>4</v>
      </c>
      <c r="J12" s="41">
        <v>7</v>
      </c>
      <c r="K12" s="41">
        <v>10</v>
      </c>
      <c r="L12" s="41">
        <v>14</v>
      </c>
      <c r="M12" s="250"/>
      <c r="N12" s="72"/>
      <c r="O12" s="72"/>
    </row>
    <row r="13" spans="2:15" x14ac:dyDescent="0.2">
      <c r="B13" s="82" t="s">
        <v>42</v>
      </c>
      <c r="C13" s="41" t="s">
        <v>66</v>
      </c>
      <c r="E13" s="349" t="s">
        <v>70</v>
      </c>
      <c r="F13" s="350"/>
      <c r="G13" s="351"/>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52" t="s">
        <v>77</v>
      </c>
      <c r="F17" s="353"/>
      <c r="G17" s="227">
        <v>0</v>
      </c>
    </row>
    <row r="18" spans="2:7" x14ac:dyDescent="0.2">
      <c r="B18" s="82" t="s">
        <v>170</v>
      </c>
      <c r="C18" s="41" t="s">
        <v>64</v>
      </c>
      <c r="E18" s="345" t="s">
        <v>306</v>
      </c>
      <c r="F18" s="346"/>
      <c r="G18" s="228">
        <v>20</v>
      </c>
    </row>
    <row r="19" spans="2:7" x14ac:dyDescent="0.2">
      <c r="B19" s="82" t="s">
        <v>45</v>
      </c>
      <c r="C19" s="41" t="s">
        <v>66</v>
      </c>
      <c r="E19" s="345" t="s">
        <v>307</v>
      </c>
      <c r="F19" s="346"/>
      <c r="G19" s="228">
        <v>15</v>
      </c>
    </row>
    <row r="20" spans="2:7" x14ac:dyDescent="0.2">
      <c r="B20" s="82" t="s">
        <v>171</v>
      </c>
      <c r="C20" s="41" t="s">
        <v>64</v>
      </c>
      <c r="E20" s="345" t="s">
        <v>308</v>
      </c>
      <c r="F20" s="346"/>
      <c r="G20" s="228">
        <v>12</v>
      </c>
    </row>
    <row r="21" spans="2:7" x14ac:dyDescent="0.2">
      <c r="B21" s="30" t="s">
        <v>311</v>
      </c>
      <c r="C21" s="79" t="s">
        <v>67</v>
      </c>
      <c r="E21" s="347" t="s">
        <v>309</v>
      </c>
      <c r="F21" s="348"/>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D</v>
      </c>
      <c r="D6" t="str">
        <f>"&lt;/"&amp;A6&amp;"&gt;"</f>
        <v>&lt;/complexity_1_Band&gt;</v>
      </c>
      <c r="F6" t="str">
        <f ca="1">CONCATENATE(B6,C6,D6)</f>
        <v>&lt;complexity_1_Band&gt;D&lt;/complexity_1_Band&gt;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50</v>
      </c>
      <c r="D8" t="str">
        <f t="shared" si="1"/>
        <v>&lt;/complexity_Score&gt;</v>
      </c>
      <c r="F8" t="str">
        <f t="shared" ca="1" si="2"/>
        <v>&lt;complexity_Score&gt;50&lt;/complexity_Score&gt;</v>
      </c>
    </row>
    <row r="9" spans="1:6" ht="12.75" customHeight="1" x14ac:dyDescent="0.2">
      <c r="A9" s="215" t="s">
        <v>229</v>
      </c>
      <c r="B9" t="str">
        <f t="shared" si="0"/>
        <v>&lt;emissions_Band&gt;</v>
      </c>
      <c r="C9" s="215" t="str">
        <f>'Summary and Calculation'!F14</f>
        <v>B</v>
      </c>
      <c r="D9" t="str">
        <f t="shared" si="1"/>
        <v>&lt;/emissions_Band&gt;</v>
      </c>
      <c r="F9" t="str">
        <f t="shared" si="2"/>
        <v>&lt;emissions_Band&gt;B&lt;/emissions_Band&gt;</v>
      </c>
    </row>
    <row r="10" spans="1:6" ht="12.75" customHeight="1" x14ac:dyDescent="0.2">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x14ac:dyDescent="0.2">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61</v>
      </c>
      <c r="D15" t="str">
        <f t="shared" si="1"/>
        <v>&lt;/totalOPRAScore&gt;</v>
      </c>
      <c r="F15" t="str">
        <f t="shared" ca="1" si="2"/>
        <v>&lt;totalOPRAScore&gt;61&lt;/totalOPRAScore&gt;</v>
      </c>
    </row>
    <row r="16" spans="1:6" ht="12.75" customHeight="1" x14ac:dyDescent="0.2">
      <c r="A16" s="215" t="s">
        <v>240</v>
      </c>
      <c r="B16" t="str">
        <f t="shared" si="0"/>
        <v>&lt;company_Name&gt;</v>
      </c>
      <c r="C16" s="215" t="str">
        <f>'Summary and Calculation'!I9</f>
        <v>Forward Waste Management Limited</v>
      </c>
      <c r="D16" t="str">
        <f t="shared" si="1"/>
        <v>&lt;/company_Name&gt;</v>
      </c>
      <c r="F16" t="str">
        <f t="shared" si="2"/>
        <v>&lt;company_Name&gt;Forward Waste Management Limited&lt;/company_Name&gt;</v>
      </c>
    </row>
    <row r="17" spans="1:6" ht="12.75" customHeight="1" x14ac:dyDescent="0.2">
      <c r="A17" s="215" t="s">
        <v>241</v>
      </c>
      <c r="B17" t="str">
        <f t="shared" si="0"/>
        <v>&lt;case_Number&gt;</v>
      </c>
      <c r="C17" s="215">
        <f>'Summary and Calculation'!E9</f>
        <v>42468</v>
      </c>
      <c r="D17" t="str">
        <f t="shared" si="1"/>
        <v>&lt;/case_Number&gt;</v>
      </c>
      <c r="F17" t="str">
        <f t="shared" si="2"/>
        <v>&lt;case_Number&gt;42468&lt;/case_Number&gt;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x14ac:dyDescent="0.2">
      <c r="A23" s="215" t="s">
        <v>235</v>
      </c>
      <c r="B23" t="str">
        <f t="shared" si="0"/>
        <v>&lt;wasteInput_NonHazBio_Answer&gt;</v>
      </c>
      <c r="C23" s="215">
        <f>Complexity_Emissions_Location!K9</f>
        <v>10000</v>
      </c>
      <c r="D23" t="str">
        <f t="shared" si="1"/>
        <v>&lt;/wasteInput_NonHazBio_Answer&gt;</v>
      </c>
      <c r="F23" t="str">
        <f t="shared" si="2"/>
        <v>&lt;wasteInput_NonHazBio_Answer&gt;10000&lt;/wasteInput_NonHazBio_Answer&gt;</v>
      </c>
    </row>
    <row r="24" spans="1:6" ht="12.75" customHeight="1" x14ac:dyDescent="0.2">
      <c r="A24" s="215" t="s">
        <v>236</v>
      </c>
      <c r="B24" t="str">
        <f t="shared" si="0"/>
        <v>&lt;wasteInput_total&gt;</v>
      </c>
      <c r="C24" s="215">
        <f>Complexity_Emissions_Location!M10</f>
        <v>40</v>
      </c>
      <c r="D24" t="str">
        <f t="shared" si="1"/>
        <v>&lt;/wasteInput_total&gt;</v>
      </c>
      <c r="F24" t="str">
        <f t="shared" si="2"/>
        <v>&lt;wasteInput_total&gt;40&lt;/wasteInput_total&gt;</v>
      </c>
    </row>
    <row r="25" spans="1:6" ht="12.75" customHeight="1" x14ac:dyDescent="0.2">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19</v>
      </c>
      <c r="D28" t="str">
        <f t="shared" si="1"/>
        <v>&lt;/activity_AType_1&gt;</v>
      </c>
      <c r="F28" t="str">
        <f t="shared" si="2"/>
        <v>&lt;activity_AType_1&gt;19&lt;/activity_AType_1&gt;</v>
      </c>
    </row>
    <row r="29" spans="1:6" ht="12.75" customHeight="1" x14ac:dyDescent="0.2">
      <c r="A29" s="215" t="s">
        <v>227</v>
      </c>
      <c r="B29" t="str">
        <f t="shared" si="0"/>
        <v>&lt;complexity_Band_1&gt;</v>
      </c>
      <c r="C29" s="215" t="str">
        <f ca="1">Complexity_Emissions_Location!F5</f>
        <v>D</v>
      </c>
      <c r="D29" t="str">
        <f t="shared" si="1"/>
        <v>&lt;/complexity_Band_1&gt;</v>
      </c>
      <c r="F29" t="str">
        <f t="shared" ca="1" si="2"/>
        <v>&lt;complexity_Band_1&gt;D&lt;/complexity_Band_1&gt;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4</v>
      </c>
      <c r="D40" t="str">
        <f t="shared" si="1"/>
        <v>&lt;/loc_SW_Answer&gt;</v>
      </c>
      <c r="F40" t="str">
        <f t="shared" si="2"/>
        <v>&lt;loc_SW_Answer&gt;4&lt;/loc_SW_Answer&gt;</v>
      </c>
    </row>
    <row r="41" spans="1:6" ht="12.75" customHeight="1" x14ac:dyDescent="0.2">
      <c r="A41" s="215" t="s">
        <v>253</v>
      </c>
      <c r="B41" t="str">
        <f t="shared" si="0"/>
        <v>&lt;loc_SW_Score&gt;</v>
      </c>
      <c r="C41" s="215">
        <f ca="1">Complexity_Emissions_Location!F22</f>
        <v>0</v>
      </c>
      <c r="D41" t="str">
        <f t="shared" si="1"/>
        <v>&lt;/loc_SW_Score&gt;</v>
      </c>
      <c r="F41" t="str">
        <f t="shared" ca="1" si="2"/>
        <v>&lt;loc_SW_Score&gt;0&lt;/loc_SW_Score&gt;</v>
      </c>
    </row>
    <row r="42" spans="1:6" ht="12.75" customHeight="1" x14ac:dyDescent="0.2">
      <c r="A42" s="215" t="s">
        <v>254</v>
      </c>
      <c r="B42" t="str">
        <f t="shared" si="0"/>
        <v>&lt;loc_RunOff_Answer&gt;</v>
      </c>
      <c r="C42" s="215">
        <f>Complexity_Emissions_Location!K16</f>
        <v>3</v>
      </c>
      <c r="D42" t="str">
        <f t="shared" si="1"/>
        <v>&lt;/loc_RunOff_Answer&gt;</v>
      </c>
      <c r="F42" t="str">
        <f t="shared" si="2"/>
        <v>&lt;loc_RunOff_Answer&gt;3&lt;/loc_RunOff_Answer&gt;</v>
      </c>
    </row>
    <row r="43" spans="1:6" ht="12.75" customHeight="1" x14ac:dyDescent="0.2">
      <c r="A43" s="215" t="s">
        <v>255</v>
      </c>
      <c r="B43" t="str">
        <f t="shared" si="0"/>
        <v>&lt;loc_RunOff_Score&gt;</v>
      </c>
      <c r="C43" s="215">
        <f ca="1">Complexity_Emissions_Location!O16</f>
        <v>0</v>
      </c>
      <c r="D43" t="str">
        <f t="shared" si="1"/>
        <v>&lt;/loc_RunOff_Score&gt;</v>
      </c>
      <c r="F43" t="str">
        <f t="shared" ca="1" si="2"/>
        <v>&lt;loc_RunOff_Score&gt;0&lt;/loc_RunOff_Score&gt;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8</v>
      </c>
      <c r="D48" t="str">
        <f t="shared" si="1"/>
        <v>&lt;/loc_RawScore&gt;</v>
      </c>
      <c r="F48" t="str">
        <f t="shared" ca="1" si="2"/>
        <v>&lt;loc_RawScore&gt;8&lt;/loc_RawScore&gt;</v>
      </c>
    </row>
    <row r="49" spans="1:6" ht="12.75" customHeight="1" x14ac:dyDescent="0.2">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2</v>
      </c>
      <c r="D53" t="str">
        <f t="shared" si="1"/>
        <v>&lt;/docOpProcs_question1_score&gt;</v>
      </c>
      <c r="F53" t="str">
        <f t="shared" ca="1" si="2"/>
        <v>&lt;docOpProcs_question1_score&gt;2&lt;/docOpProcs_question1_score&gt;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t="str">
        <f>'Operator Performance'!E7</f>
        <v>Yes</v>
      </c>
      <c r="D56" t="str">
        <f t="shared" si="1"/>
        <v>&lt;/docOpProcs_question3_answer&gt;</v>
      </c>
      <c r="F56" t="str">
        <f t="shared" si="2"/>
        <v>&lt;docOpProcs_question3_answer&gt;Yes&lt;/docOpProcs_question3_answer&gt;</v>
      </c>
    </row>
    <row r="57" spans="1:6" ht="12.75" customHeight="1" x14ac:dyDescent="0.2">
      <c r="A57" s="215" t="s">
        <v>182</v>
      </c>
      <c r="B57" t="str">
        <f t="shared" si="0"/>
        <v>&lt;docOpProcs_question3_score&gt;</v>
      </c>
      <c r="C57" s="217">
        <f ca="1">'Operator Performance'!F7</f>
        <v>2</v>
      </c>
      <c r="D57" t="str">
        <f t="shared" si="1"/>
        <v>&lt;/docOpProcs_question3_score&gt;</v>
      </c>
      <c r="F57" t="str">
        <f t="shared" ca="1" si="2"/>
        <v>&lt;docOpProcs_question3_score&gt;2&lt;/docOpProcs_question3_score&gt;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4</v>
      </c>
      <c r="D81" t="str">
        <f t="shared" si="4"/>
        <v>&lt;/accidentPlan_question1_score&gt;</v>
      </c>
      <c r="F81" t="str">
        <f t="shared" ca="1" si="5"/>
        <v>&lt;accidentPlan_question1_score&gt;4&lt;/accidentPlan_question1_score&gt;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1</v>
      </c>
      <c r="D83" t="str">
        <f t="shared" si="4"/>
        <v>&lt;/accidentPlan_question2_score&gt;</v>
      </c>
      <c r="F83" t="str">
        <f t="shared" ca="1" si="5"/>
        <v>&lt;accidentPlan_question2_score&gt;1&lt;/accidentPlan_question2_score&gt;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1</v>
      </c>
      <c r="D87" t="str">
        <f t="shared" si="4"/>
        <v>&lt;/accidentPlan_question4_score&gt;</v>
      </c>
      <c r="F87" t="str">
        <f t="shared" ca="1" si="5"/>
        <v>&lt;accidentPlan_question4_score&gt;1&lt;/accidentPlan_question4_score&gt;</v>
      </c>
    </row>
    <row r="88" spans="1:6" ht="12.75" customHeight="1" x14ac:dyDescent="0.2">
      <c r="A88" s="215" t="s">
        <v>213</v>
      </c>
      <c r="B88" t="str">
        <f t="shared" si="3"/>
        <v>&lt;accidentPlan_question5_answer&gt;</v>
      </c>
      <c r="C88" s="215" t="str">
        <f>'Operator Performance'!E31</f>
        <v>Yes</v>
      </c>
      <c r="D88" t="str">
        <f t="shared" si="4"/>
        <v>&lt;/accidentPlan_question5_answer&gt;</v>
      </c>
      <c r="F88" t="str">
        <f t="shared" si="5"/>
        <v>&lt;accidentPlan_question5_answer&gt;Yes&lt;/accidentPlan_question5_answer&gt;</v>
      </c>
    </row>
    <row r="89" spans="1:6" ht="12.75" customHeight="1" x14ac:dyDescent="0.2">
      <c r="A89" s="215" t="s">
        <v>214</v>
      </c>
      <c r="B89" t="str">
        <f t="shared" si="3"/>
        <v>&lt;accidentPlan_question5_score&gt;</v>
      </c>
      <c r="C89" s="217">
        <f ca="1">'Operator Performance'!F31</f>
        <v>1</v>
      </c>
      <c r="D89" t="str">
        <f t="shared" si="4"/>
        <v>&lt;/accidentPlan_question5_score&gt;</v>
      </c>
      <c r="F89" t="str">
        <f t="shared" ca="1" si="5"/>
        <v>&lt;accidentPlan_question5_score&gt;1&lt;/accidentPlan_question5_score&gt;</v>
      </c>
    </row>
    <row r="90" spans="1:6" ht="12.75" customHeight="1" x14ac:dyDescent="0.2">
      <c r="A90" s="215" t="s">
        <v>215</v>
      </c>
      <c r="B90" t="str">
        <f t="shared" si="3"/>
        <v>&lt;accidentPlan_question6_answer&gt;</v>
      </c>
      <c r="C90" s="215" t="str">
        <f>'Operator Performance'!E32</f>
        <v>Yes</v>
      </c>
      <c r="D90" t="str">
        <f t="shared" si="4"/>
        <v>&lt;/accidentPlan_question6_answer&gt;</v>
      </c>
      <c r="F90" t="str">
        <f t="shared" si="5"/>
        <v>&lt;accidentPlan_question6_answer&gt;Yes&lt;/accidentPlan_question6_answer&gt;</v>
      </c>
    </row>
    <row r="91" spans="1:6" ht="12.75" customHeight="1" x14ac:dyDescent="0.2">
      <c r="A91" s="215" t="s">
        <v>216</v>
      </c>
      <c r="B91" t="str">
        <f t="shared" si="3"/>
        <v>&lt;accidentPlan_question6_score&gt;</v>
      </c>
      <c r="C91" s="217">
        <f ca="1">'Operator Performance'!F32</f>
        <v>2</v>
      </c>
      <c r="D91" t="str">
        <f t="shared" si="4"/>
        <v>&lt;/accidentPlan_question6_score&gt;</v>
      </c>
      <c r="F91" t="str">
        <f t="shared" ca="1" si="5"/>
        <v>&lt;accidentPlan_question6_score&gt;2&lt;/accidentPlan_question6_score&gt;</v>
      </c>
    </row>
    <row r="92" spans="1:6" ht="12.75" customHeight="1" x14ac:dyDescent="0.2">
      <c r="A92" s="215" t="s">
        <v>217</v>
      </c>
      <c r="B92" t="str">
        <f t="shared" si="3"/>
        <v>&lt;accidentPlan_question8_answer&gt;</v>
      </c>
      <c r="C92" s="215" t="str">
        <f>'Operator Performance'!E33</f>
        <v>Yes</v>
      </c>
      <c r="D92" t="str">
        <f t="shared" si="4"/>
        <v>&lt;/accidentPlan_question8_answer&gt;</v>
      </c>
      <c r="F92" t="str">
        <f t="shared" si="5"/>
        <v>&lt;accidentPlan_question8_answer&gt;Yes&lt;/accidentPlan_question8_answer&gt;</v>
      </c>
    </row>
    <row r="93" spans="1:6" ht="12.75" customHeight="1" x14ac:dyDescent="0.2">
      <c r="A93" s="215" t="s">
        <v>218</v>
      </c>
      <c r="B93" t="str">
        <f t="shared" si="3"/>
        <v>&lt;accidentPlan_question8_score&gt;</v>
      </c>
      <c r="C93" s="217">
        <f ca="1">'Operator Performance'!F33</f>
        <v>3</v>
      </c>
      <c r="D93" t="str">
        <f t="shared" si="4"/>
        <v>&lt;/accidentPlan_question8_score&gt;</v>
      </c>
      <c r="F93" t="str">
        <f t="shared" ca="1" si="5"/>
        <v>&lt;accidentPlan_question8_score&gt;3&lt;/accidentPlan_question8_score&gt;</v>
      </c>
    </row>
    <row r="94" spans="1:6" ht="12.75" customHeight="1" x14ac:dyDescent="0.2">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13</v>
      </c>
      <c r="D111" t="str">
        <f t="shared" si="4"/>
        <v>&lt;/enfNotice_score&gt;</v>
      </c>
      <c r="F111" t="str">
        <f t="shared" ca="1" si="5"/>
        <v>&lt;enfNotice_score&gt;13&lt;/enfNotice_score&gt;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4246835688.0968642</v>
      </c>
      <c r="B3" s="210">
        <v>3</v>
      </c>
      <c r="C3" s="210">
        <f ca="1">TODAY()</f>
        <v>42468</v>
      </c>
      <c r="D3" s="210">
        <f>'Summary and Calculation'!E9</f>
        <v>42468</v>
      </c>
      <c r="E3" s="210" t="str">
        <f ca="1">OFFSET(References!B2,Complexity_Emissions_Location!D5,0)</f>
        <v xml:space="preserve">A09 </v>
      </c>
      <c r="F3" s="210" t="str">
        <f ca="1">OFFSET(References!B2,Complexity_Emissions_Location!D7,0)</f>
        <v xml:space="preserve">   …</v>
      </c>
      <c r="G3" s="210">
        <f ca="1">Complexity_Emissions_Location!K22</f>
        <v>8</v>
      </c>
      <c r="H3" s="210">
        <f>Complexity_Emissions_Location!M10</f>
        <v>40</v>
      </c>
      <c r="I3" s="208">
        <f ca="1">'Operator Performance'!H60</f>
        <v>8.6</v>
      </c>
      <c r="J3" s="210" t="str">
        <f ca="1">'Summary and Calculation'!F13</f>
        <v>D</v>
      </c>
      <c r="K3" s="210">
        <f ca="1">'Summary and Calculation'!G13</f>
        <v>0</v>
      </c>
      <c r="L3" s="210" t="str">
        <f ca="1">'Summary and Calculation'!F15</f>
        <v>B</v>
      </c>
      <c r="M3" s="210" t="str">
        <f>'Summary and Calculation'!F14</f>
        <v>B</v>
      </c>
      <c r="N3" s="210" t="str">
        <f ca="1">'Summary and Calculation'!F16</f>
        <v>A</v>
      </c>
      <c r="P3" s="210">
        <f ca="1">'Summary and Calculation'!H17</f>
        <v>61</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5293990226</v>
      </c>
      <c r="B2" s="210">
        <f ca="1">ProfileHeader!$A$3</f>
        <v>4246835688.0968642</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2872227210</v>
      </c>
      <c r="B3" s="210">
        <f ca="1">ProfileHeader!$A$3</f>
        <v>4246835688.0968642</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
      <c r="A4" s="212" t="str">
        <f t="shared" ca="1" si="0"/>
        <v>4611087638</v>
      </c>
      <c r="B4" s="210">
        <f ca="1">ProfileHeader!$A$3</f>
        <v>4246835688.0968642</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6943264326</v>
      </c>
      <c r="B5" s="210">
        <f ca="1">ProfileHeader!$A$3</f>
        <v>4246835688.0968642</v>
      </c>
      <c r="C5" s="210">
        <v>5</v>
      </c>
      <c r="D5" s="210">
        <f ca="1">OFFSET(References!F$63,Complexity_Emissions_Location!E22-1,0)</f>
        <v>14</v>
      </c>
      <c r="E5" s="210" t="str">
        <f ca="1">OFFSET(References!D$63,Complexity_Emissions_Location!E22-1,0)</f>
        <v>None</v>
      </c>
      <c r="F5" s="210">
        <f ca="1">OFFSET(References!E$63,Complexity_Emissions_Location!E22-1,0)</f>
        <v>0</v>
      </c>
    </row>
    <row r="6" spans="1:6" x14ac:dyDescent="0.2">
      <c r="A6" s="212" t="str">
        <f t="shared" ca="1" si="0"/>
        <v>6623943043</v>
      </c>
      <c r="B6" s="210">
        <f ca="1">ProfileHeader!$A$3</f>
        <v>4246835688.0968642</v>
      </c>
      <c r="C6" s="210">
        <v>6</v>
      </c>
      <c r="D6" s="210">
        <f ca="1">OFFSET(References!F$67,Complexity_Emissions_Location!K16-1,0)</f>
        <v>17</v>
      </c>
      <c r="E6" s="210" t="str">
        <f ca="1">OFFSET(References!D$67,Complexity_Emissions_Location!K16-1,0)</f>
        <v>No</v>
      </c>
      <c r="F6" s="210">
        <f ca="1">OFFSET(References!E$67,Complexity_Emissions_Location!K16-1,0)</f>
        <v>0</v>
      </c>
    </row>
    <row r="7" spans="1:6" x14ac:dyDescent="0.2">
      <c r="A7" s="212" t="str">
        <f t="shared" ca="1" si="0"/>
        <v>8895597377</v>
      </c>
      <c r="B7" s="210">
        <f ca="1">ProfileHeader!$A$3</f>
        <v>4246835688.0968642</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2039095779</v>
      </c>
      <c r="B8" s="210">
        <f ca="1">ProfileHeader!$A$3</f>
        <v>4246835688.0968642</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2011512682</v>
      </c>
      <c r="B9" s="210">
        <f ca="1">ProfileHeader!$A$3</f>
        <v>4246835688.0968642</v>
      </c>
      <c r="C9" s="210">
        <v>60</v>
      </c>
      <c r="D9" s="210">
        <f ca="1">OFFSET(References!$O$54,'Operator Performance'!G5-1,0)</f>
        <v>24</v>
      </c>
      <c r="E9" s="210" t="str">
        <f>'Operator Performance'!E5</f>
        <v>Yes</v>
      </c>
      <c r="F9" s="210">
        <f ca="1">'Operator Performance'!F5</f>
        <v>2</v>
      </c>
    </row>
    <row r="10" spans="1:6" x14ac:dyDescent="0.2">
      <c r="A10" s="212" t="str">
        <f t="shared" ca="1" si="0"/>
        <v>1359155067</v>
      </c>
      <c r="B10" s="210">
        <f ca="1">ProfileHeader!$A$3</f>
        <v>4246835688.0968642</v>
      </c>
      <c r="C10" s="210">
        <v>61</v>
      </c>
      <c r="D10" s="210">
        <f ca="1">OFFSET(References!$O$54,'Operator Performance'!G6-1,0)</f>
        <v>26</v>
      </c>
      <c r="E10" s="210" t="str">
        <f>'Operator Performance'!E6</f>
        <v>Yes</v>
      </c>
      <c r="F10" s="210">
        <f ca="1">'Operator Performance'!F6</f>
        <v>2</v>
      </c>
    </row>
    <row r="11" spans="1:6" x14ac:dyDescent="0.2">
      <c r="A11" s="212" t="str">
        <f t="shared" ca="1" si="0"/>
        <v>6337309175</v>
      </c>
      <c r="B11" s="210">
        <f ca="1">ProfileHeader!$A$3</f>
        <v>4246835688.0968642</v>
      </c>
      <c r="C11" s="210">
        <v>62</v>
      </c>
      <c r="D11" s="210">
        <f ca="1">OFFSET(References!$O$54,'Operator Performance'!G7-1,0)</f>
        <v>28</v>
      </c>
      <c r="E11" s="210" t="str">
        <f>'Operator Performance'!E7</f>
        <v>Yes</v>
      </c>
      <c r="F11" s="210">
        <f ca="1">'Operator Performance'!F7</f>
        <v>2</v>
      </c>
    </row>
    <row r="12" spans="1:6" x14ac:dyDescent="0.2">
      <c r="A12" s="212" t="str">
        <f t="shared" ca="1" si="0"/>
        <v>5585376475</v>
      </c>
      <c r="B12" s="210">
        <f ca="1">ProfileHeader!$A$3</f>
        <v>4246835688.0968642</v>
      </c>
      <c r="C12" s="210">
        <v>63</v>
      </c>
      <c r="D12" s="210">
        <f ca="1">OFFSET(References!$O$54,'Operator Performance'!G8-1,0)</f>
        <v>30</v>
      </c>
      <c r="E12" s="210" t="str">
        <f>'Operator Performance'!E8</f>
        <v>Yes</v>
      </c>
      <c r="F12" s="210">
        <f ca="1">'Operator Performance'!F8</f>
        <v>2</v>
      </c>
    </row>
    <row r="13" spans="1:6" x14ac:dyDescent="0.2">
      <c r="A13" s="212" t="str">
        <f ca="1">FIXED(10000000000*RAND(),0,TRUE)</f>
        <v>7239260395</v>
      </c>
      <c r="B13" s="210">
        <f ca="1">ProfileHeader!$A$3</f>
        <v>4246835688.0968642</v>
      </c>
      <c r="C13" s="210">
        <v>64</v>
      </c>
      <c r="D13" s="210">
        <f ca="1">OFFSET(References!$O$54,'Operator Performance'!G9-1,0)</f>
        <v>32</v>
      </c>
      <c r="E13" s="210" t="str">
        <f>'Operator Performance'!E9</f>
        <v>Yes</v>
      </c>
      <c r="F13" s="210">
        <f ca="1">'Operator Performance'!F9</f>
        <v>2</v>
      </c>
    </row>
    <row r="14" spans="1:6" x14ac:dyDescent="0.2">
      <c r="A14" s="212" t="str">
        <f t="shared" ca="1" si="0"/>
        <v>8525282282</v>
      </c>
      <c r="B14" s="210">
        <f ca="1">ProfileHeader!$A$3</f>
        <v>4246835688.0968642</v>
      </c>
      <c r="C14" s="210">
        <v>66</v>
      </c>
      <c r="D14" s="210">
        <f ca="1">OFFSET(References!$O$54,'Operator Performance'!G10-1,0)</f>
        <v>36</v>
      </c>
      <c r="E14" s="210" t="str">
        <f>'Operator Performance'!E10</f>
        <v>Yes</v>
      </c>
      <c r="F14" s="210">
        <f ca="1">'Operator Performance'!F10</f>
        <v>2</v>
      </c>
    </row>
    <row r="15" spans="1:6" x14ac:dyDescent="0.2">
      <c r="A15" s="212" t="str">
        <f t="shared" ca="1" si="0"/>
        <v>1223594983</v>
      </c>
      <c r="B15" s="210">
        <f ca="1">ProfileHeader!$A$3</f>
        <v>4246835688.0968642</v>
      </c>
      <c r="C15" s="210">
        <v>69</v>
      </c>
      <c r="D15" s="210">
        <f ca="1">OFFSET(References!$O$54,'Operator Performance'!G14-1,0)</f>
        <v>42</v>
      </c>
      <c r="E15" s="210" t="str">
        <f>'Operator Performance'!E14</f>
        <v>Yes</v>
      </c>
      <c r="F15" s="212">
        <f ca="1">'Operator Performance'!F14</f>
        <v>3</v>
      </c>
    </row>
    <row r="16" spans="1:6" x14ac:dyDescent="0.2">
      <c r="A16" s="212" t="str">
        <f t="shared" ca="1" si="0"/>
        <v>1056126059</v>
      </c>
      <c r="B16" s="210">
        <f ca="1">ProfileHeader!$A$3</f>
        <v>4246835688.0968642</v>
      </c>
      <c r="C16" s="210">
        <v>70</v>
      </c>
      <c r="D16" s="210">
        <f ca="1">OFFSET(References!$O$54,'Operator Performance'!G17-1,0)</f>
        <v>44</v>
      </c>
      <c r="E16" s="210" t="str">
        <f>'Operator Performance'!E17</f>
        <v>Yes</v>
      </c>
      <c r="F16" s="212">
        <f ca="1">'Operator Performance'!F17</f>
        <v>2</v>
      </c>
    </row>
    <row r="17" spans="1:6" x14ac:dyDescent="0.2">
      <c r="A17" s="212" t="str">
        <f t="shared" ca="1" si="0"/>
        <v>3273017391</v>
      </c>
      <c r="B17" s="210">
        <f ca="1">ProfileHeader!$A$3</f>
        <v>4246835688.0968642</v>
      </c>
      <c r="C17" s="210">
        <v>71</v>
      </c>
      <c r="D17" s="210">
        <f ca="1">OFFSET(References!$O$54,'Operator Performance'!G18-1,0)</f>
        <v>46</v>
      </c>
      <c r="E17" s="210" t="str">
        <f>'Operator Performance'!E18</f>
        <v>Yes</v>
      </c>
      <c r="F17" s="212">
        <f ca="1">'Operator Performance'!F18</f>
        <v>2</v>
      </c>
    </row>
    <row r="18" spans="1:6" x14ac:dyDescent="0.2">
      <c r="A18" s="212" t="str">
        <f t="shared" ca="1" si="0"/>
        <v>3987123448</v>
      </c>
      <c r="B18" s="210">
        <f ca="1">ProfileHeader!$A$3</f>
        <v>4246835688.0968642</v>
      </c>
      <c r="C18" s="210">
        <v>72</v>
      </c>
      <c r="D18" s="210">
        <f ca="1">OFFSET(References!$O$54,'Operator Performance'!G19-1,0)</f>
        <v>48</v>
      </c>
      <c r="E18" s="210" t="str">
        <f>'Operator Performance'!E19</f>
        <v>Yes</v>
      </c>
      <c r="F18" s="212">
        <f ca="1">'Operator Performance'!F19</f>
        <v>3</v>
      </c>
    </row>
    <row r="19" spans="1:6" x14ac:dyDescent="0.2">
      <c r="A19" s="212" t="str">
        <f t="shared" ca="1" si="0"/>
        <v>3165755401</v>
      </c>
      <c r="B19" s="210">
        <f ca="1">ProfileHeader!$A$3</f>
        <v>4246835688.0968642</v>
      </c>
      <c r="C19" s="210">
        <v>73</v>
      </c>
      <c r="D19" s="210">
        <f ca="1">OFFSET(References!$O$54,'Operator Performance'!G20-1,0)</f>
        <v>50</v>
      </c>
      <c r="E19" s="210" t="str">
        <f>'Operator Performance'!E20</f>
        <v>Yes</v>
      </c>
      <c r="F19" s="212">
        <f ca="1">'Operator Performance'!F20</f>
        <v>2</v>
      </c>
    </row>
    <row r="20" spans="1:6" x14ac:dyDescent="0.2">
      <c r="A20" s="212" t="str">
        <f t="shared" ca="1" si="0"/>
        <v>5666717133</v>
      </c>
      <c r="B20" s="210">
        <f ca="1">ProfileHeader!$A$3</f>
        <v>4246835688.0968642</v>
      </c>
      <c r="C20" s="210">
        <v>74</v>
      </c>
      <c r="D20" s="210">
        <f ca="1">OFFSET(References!$O$54,'Operator Performance'!G21-1,0)</f>
        <v>52</v>
      </c>
      <c r="E20" s="210" t="str">
        <f>'Operator Performance'!E21</f>
        <v>Yes</v>
      </c>
      <c r="F20" s="212">
        <f ca="1">'Operator Performance'!F21</f>
        <v>2</v>
      </c>
    </row>
    <row r="21" spans="1:6" x14ac:dyDescent="0.2">
      <c r="A21" s="212" t="str">
        <f t="shared" ca="1" si="0"/>
        <v>4943884257</v>
      </c>
      <c r="B21" s="210">
        <f ca="1">ProfileHeader!$A$3</f>
        <v>4246835688.0968642</v>
      </c>
      <c r="C21" s="210">
        <v>77</v>
      </c>
      <c r="D21" s="210">
        <f ca="1">OFFSET(References!$O$54,'Operator Performance'!G22-1,0)</f>
        <v>65</v>
      </c>
      <c r="E21" s="210" t="str">
        <f>'Operator Performance'!E22</f>
        <v>Yes</v>
      </c>
      <c r="F21" s="212">
        <f ca="1">'Operator Performance'!F22</f>
        <v>3</v>
      </c>
    </row>
    <row r="22" spans="1:6" x14ac:dyDescent="0.2">
      <c r="A22" s="212" t="str">
        <f t="shared" ca="1" si="0"/>
        <v>3913152283</v>
      </c>
      <c r="B22" s="210">
        <f ca="1">ProfileHeader!$A$3</f>
        <v>4246835688.0968642</v>
      </c>
      <c r="C22" s="210">
        <v>79</v>
      </c>
      <c r="D22" s="210">
        <f ca="1">OFFSET(References!$O$54,'Operator Performance'!G23-1,0)</f>
        <v>69</v>
      </c>
      <c r="E22" s="210" t="str">
        <f>'Operator Performance'!E23</f>
        <v>Yes</v>
      </c>
      <c r="F22" s="212">
        <f>'Operator Performance'!F23</f>
        <v>0</v>
      </c>
    </row>
    <row r="23" spans="1:6" x14ac:dyDescent="0.2">
      <c r="A23" s="212" t="str">
        <f t="shared" ca="1" si="0"/>
        <v>6847086882</v>
      </c>
      <c r="B23" s="210">
        <f ca="1">ProfileHeader!$A$3</f>
        <v>4246835688.0968642</v>
      </c>
      <c r="C23" s="210">
        <v>80</v>
      </c>
      <c r="D23" s="210">
        <f ca="1">OFFSET(References!$O$54,'Operator Performance'!G27-1,0)</f>
        <v>73</v>
      </c>
      <c r="E23" s="210" t="str">
        <f>'Operator Performance'!E27</f>
        <v>Yes</v>
      </c>
      <c r="F23" s="212">
        <f ca="1">'Operator Performance'!F27</f>
        <v>4</v>
      </c>
    </row>
    <row r="24" spans="1:6" x14ac:dyDescent="0.2">
      <c r="A24" s="212" t="str">
        <f t="shared" ca="1" si="0"/>
        <v>1754876367</v>
      </c>
      <c r="B24" s="210">
        <f ca="1">ProfileHeader!$A$3</f>
        <v>4246835688.0968642</v>
      </c>
      <c r="C24" s="210">
        <v>81</v>
      </c>
      <c r="D24" s="210">
        <f ca="1">OFFSET(References!$O$54,'Operator Performance'!G28-1,0)</f>
        <v>75</v>
      </c>
      <c r="E24" s="210" t="str">
        <f>'Operator Performance'!E28</f>
        <v>Yes</v>
      </c>
      <c r="F24" s="212">
        <f ca="1">'Operator Performance'!F28</f>
        <v>1</v>
      </c>
    </row>
    <row r="25" spans="1:6" x14ac:dyDescent="0.2">
      <c r="A25" s="212" t="str">
        <f t="shared" ca="1" si="0"/>
        <v>132496916</v>
      </c>
      <c r="B25" s="210">
        <f ca="1">ProfileHeader!$A$3</f>
        <v>4246835688.0968642</v>
      </c>
      <c r="C25" s="210">
        <v>82</v>
      </c>
      <c r="D25" s="210">
        <f ca="1">OFFSET(References!$O$54,'Operator Performance'!G29-1,0)</f>
        <v>77</v>
      </c>
      <c r="E25" s="210" t="str">
        <f>'Operator Performance'!E29</f>
        <v>Yes</v>
      </c>
      <c r="F25" s="212">
        <f>'Operator Performance'!F29</f>
        <v>0</v>
      </c>
    </row>
    <row r="26" spans="1:6" x14ac:dyDescent="0.2">
      <c r="A26" s="212" t="str">
        <f t="shared" ca="1" si="0"/>
        <v>7858380021</v>
      </c>
      <c r="B26" s="210">
        <f ca="1">ProfileHeader!$A$3</f>
        <v>4246835688.0968642</v>
      </c>
      <c r="C26" s="210">
        <v>83</v>
      </c>
      <c r="D26" s="210">
        <f ca="1">OFFSET(References!$O$54,'Operator Performance'!G30-1,0)</f>
        <v>79</v>
      </c>
      <c r="E26" s="210" t="str">
        <f>'Operator Performance'!E30</f>
        <v>Yes</v>
      </c>
      <c r="F26" s="212">
        <f ca="1">'Operator Performance'!F30</f>
        <v>1</v>
      </c>
    </row>
    <row r="27" spans="1:6" x14ac:dyDescent="0.2">
      <c r="A27" s="212" t="str">
        <f t="shared" ca="1" si="0"/>
        <v>7509858664</v>
      </c>
      <c r="B27" s="210">
        <f ca="1">ProfileHeader!$A$3</f>
        <v>4246835688.0968642</v>
      </c>
      <c r="C27" s="210">
        <v>84</v>
      </c>
      <c r="D27" s="210">
        <f ca="1">OFFSET(References!$O$54,'Operator Performance'!G31-1,0)</f>
        <v>81</v>
      </c>
      <c r="E27" s="210" t="str">
        <f>'Operator Performance'!E31</f>
        <v>Yes</v>
      </c>
      <c r="F27" s="212">
        <f ca="1">'Operator Performance'!F31</f>
        <v>1</v>
      </c>
    </row>
    <row r="28" spans="1:6" x14ac:dyDescent="0.2">
      <c r="A28" s="212" t="str">
        <f t="shared" ca="1" si="0"/>
        <v>5578923322</v>
      </c>
      <c r="B28" s="210">
        <f ca="1">ProfileHeader!$A$3</f>
        <v>4246835688.0968642</v>
      </c>
      <c r="C28" s="210">
        <v>85</v>
      </c>
      <c r="D28" s="210">
        <f ca="1">OFFSET(References!$O$54,'Operator Performance'!G32-1,0)</f>
        <v>83</v>
      </c>
      <c r="E28" s="210" t="str">
        <f>'Operator Performance'!E32</f>
        <v>Yes</v>
      </c>
      <c r="F28" s="212">
        <f ca="1">'Operator Performance'!F32</f>
        <v>2</v>
      </c>
    </row>
    <row r="29" spans="1:6" x14ac:dyDescent="0.2">
      <c r="A29" s="212" t="str">
        <f t="shared" ca="1" si="0"/>
        <v>8939890162</v>
      </c>
      <c r="B29" s="210">
        <f ca="1">ProfileHeader!$A$3</f>
        <v>4246835688.0968642</v>
      </c>
      <c r="C29" s="210">
        <v>86</v>
      </c>
      <c r="D29" s="210">
        <f ca="1">OFFSET(References!$O$54,'Operator Performance'!G33-1,0)</f>
        <v>87</v>
      </c>
      <c r="E29" s="210" t="str">
        <f>'Operator Performance'!E33</f>
        <v>Yes</v>
      </c>
      <c r="F29" s="212">
        <f ca="1">'Operator Performance'!F33</f>
        <v>3</v>
      </c>
    </row>
    <row r="30" spans="1:6" x14ac:dyDescent="0.2">
      <c r="A30" s="212" t="str">
        <f t="shared" ca="1" si="0"/>
        <v>3349269474</v>
      </c>
      <c r="B30" s="210">
        <f ca="1">ProfileHeader!$A$3</f>
        <v>4246835688.0968642</v>
      </c>
      <c r="C30" s="210">
        <v>88</v>
      </c>
      <c r="D30" s="210">
        <f ca="1">OFFSET(References!$O$54,'Operator Performance'!G38-1,0)</f>
        <v>89</v>
      </c>
      <c r="E30" s="210">
        <f>'Operator Performance'!E38</f>
        <v>1</v>
      </c>
      <c r="F30" s="212">
        <f ca="1">'Operator Performance'!F38</f>
        <v>0</v>
      </c>
    </row>
    <row r="31" spans="1:6" x14ac:dyDescent="0.2">
      <c r="A31" s="212" t="str">
        <f t="shared" ca="1" si="0"/>
        <v>3156225272</v>
      </c>
      <c r="B31" s="210">
        <f ca="1">ProfileHeader!$A$3</f>
        <v>4246835688.0968642</v>
      </c>
      <c r="C31" s="210">
        <v>89</v>
      </c>
      <c r="D31" s="210" t="e">
        <f ca="1">OFFSET(References!$O$54,'Operator Performance'!#REF!-1,0)</f>
        <v>#REF!</v>
      </c>
      <c r="E31" s="210" t="e">
        <f>'Operator Performance'!#REF!</f>
        <v>#REF!</v>
      </c>
      <c r="F31" s="212" t="e">
        <f>'Operator Performance'!#REF!</f>
        <v>#REF!</v>
      </c>
    </row>
    <row r="32" spans="1:6" x14ac:dyDescent="0.2">
      <c r="A32" s="212" t="str">
        <f t="shared" ca="1" si="0"/>
        <v>4466582529</v>
      </c>
      <c r="B32" s="210">
        <f ca="1">ProfileHeader!$A$3</f>
        <v>4246835688.0968642</v>
      </c>
      <c r="C32" s="210">
        <v>90</v>
      </c>
      <c r="D32" s="210" t="e">
        <f ca="1">OFFSET(References!$O$54,'Operator Performance'!#REF!-1,0)</f>
        <v>#REF!</v>
      </c>
      <c r="E32" s="210" t="e">
        <f>'Operator Performance'!#REF!</f>
        <v>#REF!</v>
      </c>
      <c r="F32" s="212" t="e">
        <f>'Operator Performance'!#REF!</f>
        <v>#REF!</v>
      </c>
    </row>
    <row r="33" spans="1:6" x14ac:dyDescent="0.2">
      <c r="A33" s="212" t="str">
        <f t="shared" ca="1" si="0"/>
        <v>7942206319</v>
      </c>
      <c r="B33" s="210">
        <f ca="1">ProfileHeader!$A$3</f>
        <v>4246835688.0968642</v>
      </c>
      <c r="C33" s="210">
        <v>91</v>
      </c>
      <c r="D33" s="210" t="e">
        <f ca="1">OFFSET(References!$O$54,'Operator Performance'!#REF!-1,0)</f>
        <v>#REF!</v>
      </c>
      <c r="E33" s="210" t="e">
        <f>'Operator Performance'!#REF!</f>
        <v>#REF!</v>
      </c>
      <c r="F33" s="212" t="e">
        <f>'Operator Performance'!#REF!</f>
        <v>#REF!</v>
      </c>
    </row>
    <row r="34" spans="1:6" x14ac:dyDescent="0.2">
      <c r="A34" s="212" t="str">
        <f t="shared" ca="1" si="0"/>
        <v>349644192</v>
      </c>
      <c r="B34" s="210">
        <f ca="1">ProfileHeader!$A$3</f>
        <v>4246835688.0968642</v>
      </c>
      <c r="C34" s="210">
        <v>92</v>
      </c>
      <c r="D34" s="210">
        <f ca="1">OFFSET(References!$O$54,'Operator Performance'!G42-1,0)</f>
        <v>93</v>
      </c>
      <c r="E34" s="210" t="str">
        <f>'Operator Performance'!E42</f>
        <v>Yes</v>
      </c>
      <c r="F34" s="212">
        <f ca="1">'Operator Performance'!F42</f>
        <v>3</v>
      </c>
    </row>
    <row r="35" spans="1:6" x14ac:dyDescent="0.2">
      <c r="A35" s="212" t="str">
        <f t="shared" ca="1" si="0"/>
        <v>4887956404</v>
      </c>
      <c r="B35" s="210">
        <f ca="1">ProfileHeader!$A$3</f>
        <v>4246835688.0968642</v>
      </c>
      <c r="C35" s="210">
        <v>97</v>
      </c>
      <c r="D35" s="210">
        <f ca="1">OFFSET(References!$O$54,'Operator Performance'!G43-1,0)</f>
        <v>95</v>
      </c>
      <c r="E35" s="210" t="str">
        <f>'Operator Performance'!E43</f>
        <v>Yes</v>
      </c>
      <c r="F35" s="212">
        <f ca="1">'Operator Performance'!F43</f>
        <v>3</v>
      </c>
    </row>
    <row r="36" spans="1:6" x14ac:dyDescent="0.2">
      <c r="A36" s="212" t="str">
        <f t="shared" ca="1" si="0"/>
        <v>7185592037</v>
      </c>
      <c r="B36" s="210">
        <f ca="1">ProfileHeader!$A$3</f>
        <v>4246835688.0968642</v>
      </c>
      <c r="C36" s="210">
        <v>99</v>
      </c>
      <c r="D36" s="210">
        <f ca="1">OFFSET(References!$O$54,'Operator Performance'!G44-1,0)</f>
        <v>97</v>
      </c>
      <c r="E36" s="210" t="str">
        <f>'Operator Performance'!E44</f>
        <v>Yes</v>
      </c>
      <c r="F36" s="212">
        <f ca="1">'Operator Performance'!F44</f>
        <v>3</v>
      </c>
    </row>
    <row r="37" spans="1:6" x14ac:dyDescent="0.2">
      <c r="A37" s="212" t="str">
        <f t="shared" ca="1" si="0"/>
        <v>5193054063</v>
      </c>
      <c r="B37" s="210">
        <f ca="1">ProfileHeader!$A$3</f>
        <v>4246835688.0968642</v>
      </c>
      <c r="C37" s="210">
        <v>100</v>
      </c>
      <c r="D37" s="210">
        <f ca="1">OFFSET(References!$O$54,'Operator Performance'!G45-1,0)</f>
        <v>107</v>
      </c>
      <c r="E37" s="210" t="str">
        <f>'Operator Performance'!E45</f>
        <v>Yes</v>
      </c>
      <c r="F37" s="212">
        <f ca="1">'Operator Performance'!F45</f>
        <v>2</v>
      </c>
    </row>
    <row r="38" spans="1:6" x14ac:dyDescent="0.2">
      <c r="A38" s="212" t="str">
        <f t="shared" ca="1" si="0"/>
        <v>6798716747</v>
      </c>
      <c r="B38" s="210">
        <f ca="1">ProfileHeader!$A$3</f>
        <v>4246835688.0968642</v>
      </c>
      <c r="C38" s="210">
        <v>101</v>
      </c>
      <c r="D38" s="210">
        <f ca="1">OFFSET(References!$O$54,'Operator Performance'!G46-1,0)</f>
        <v>111</v>
      </c>
      <c r="E38" s="210" t="str">
        <f>'Operator Performance'!E46</f>
        <v>Yes</v>
      </c>
      <c r="F38" s="212">
        <f ca="1">'Operator Performance'!F46</f>
        <v>1</v>
      </c>
    </row>
    <row r="39" spans="1:6" x14ac:dyDescent="0.2">
      <c r="A39" s="212" t="str">
        <f t="shared" ca="1" si="0"/>
        <v>9557246637</v>
      </c>
      <c r="B39" s="210">
        <f ca="1">ProfileHeader!$A$3</f>
        <v>4246835688.0968642</v>
      </c>
      <c r="C39" s="210">
        <v>102</v>
      </c>
      <c r="D39" s="210">
        <f ca="1">OFFSET(References!$O$54,'Operator Performance'!G47-1,0)</f>
        <v>113</v>
      </c>
      <c r="E39" s="210" t="str">
        <f>'Operator Performance'!E47</f>
        <v>Yes</v>
      </c>
      <c r="F39" s="212">
        <f ca="1">'Operator Performance'!F47</f>
        <v>1</v>
      </c>
    </row>
    <row r="40" spans="1:6" x14ac:dyDescent="0.2">
      <c r="A40" s="212" t="str">
        <f t="shared" ca="1" si="0"/>
        <v>8903187286</v>
      </c>
      <c r="B40" s="210">
        <f ca="1">ProfileHeader!$A$3</f>
        <v>4246835688.0968642</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East Moors Waste Transfer Station</Site_x0020_Name>
    <Internal_x002f_External xmlns="859f7ad6-93f6-4205-b62b-a17f28acbbac">Outgoing document</Internal_x002f_External>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2016-04-07T23:00:00+00:00</Document_x0020_Date>
    <Facility_x0020_Address xmlns="859f7ad6-93f6-4205-b62b-a17f28acbbac">East Moors Rd, Cardiff</Facility_x0020_Address>
    <Environment_x0020_Sub_x0020_Folder xmlns="859f7ad6-93f6-4205-b62b-a17f28acbbac">Licences applications</Environment_x0020_Sub_x0020_Folder>
    <Customer_x0020_Name xmlns="859f7ad6-93f6-4205-b62b-a17f28acbbac">Forward Waste Management Ltd</Customer_x0020_Name>
    <Surrendered_x002f_Expired xmlns="859f7ad6-93f6-4205-b62b-a17f28acbbac" xsi:nil="true"/>
    <Post_x0020_code xmlns="859f7ad6-93f6-4205-b62b-a17f28acbbac">CF24 5EE</Post_x0020_code>
    <Surrendered_x002f_Expired_x0020_Date xmlns="859f7ad6-93f6-4205-b62b-a17f28acbbac" xsi:nil="true"/>
    <_dlc_DocId xmlns="9be56660-2c31-41ef-bc00-23e72f632f2a">REGU-106-28777</_dlc_DocId>
    <_dlc_DocIdUrl xmlns="9be56660-2c31-41ef-bc00-23e72f632f2a">
      <Url>https://cyfoethnaturiolcymru.sharepoint.com/teams/Regulatory/Permitting/_layouts/15/DocIdRedir.aspx?ID=REGU-106-28777</Url>
      <Description>REGU-106-28777</Description>
    </_dlc_DocIdUrl>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D75392-4797-49C2-9CD4-B35C0EA14ADF}"/>
</file>

<file path=customXml/itemProps2.xml><?xml version="1.0" encoding="utf-8"?>
<ds:datastoreItem xmlns:ds="http://schemas.openxmlformats.org/officeDocument/2006/customXml" ds:itemID="{4EB5A3D2-AD2D-441C-8A76-F106FF374A6E}">
  <ds:schemaRefs>
    <ds:schemaRef ds:uri="http://schemas.microsoft.com/office/2006/documentManagement/types"/>
    <ds:schemaRef ds:uri="http://schemas.microsoft.com/office/infopath/2007/PartnerControls"/>
    <ds:schemaRef ds:uri="http://purl.org/dc/terms/"/>
    <ds:schemaRef ds:uri="http://purl.org/dc/elements/1.1/"/>
    <ds:schemaRef ds:uri="http://purl.org/dc/dcmitype/"/>
    <ds:schemaRef ds:uri="http://www.w3.org/XML/1998/namespace"/>
    <ds:schemaRef ds:uri="http://schemas.microsoft.com/office/2006/metadata/properties"/>
    <ds:schemaRef ds:uri="http://schemas.openxmlformats.org/package/2006/metadata/core-properties"/>
    <ds:schemaRef ds:uri="9be56660-2c31-41ef-bc00-23e72f632f2a"/>
  </ds:schemaRefs>
</ds:datastoreItem>
</file>

<file path=customXml/itemProps3.xml><?xml version="1.0" encoding="utf-8"?>
<ds:datastoreItem xmlns:ds="http://schemas.openxmlformats.org/officeDocument/2006/customXml" ds:itemID="{51F418C8-3CFC-4A44-9FB9-B7CCCF7B1E27}"/>
</file>

<file path=customXml/itemProps4.xml><?xml version="1.0" encoding="utf-8"?>
<ds:datastoreItem xmlns:ds="http://schemas.openxmlformats.org/officeDocument/2006/customXml" ds:itemID="{E4A72460-A099-4216-A698-45869B553E35}">
  <ds:schemaRefs>
    <ds:schemaRef ds:uri="http://schemas.microsoft.com/sharepoint/events"/>
  </ds:schemaRefs>
</ds:datastoreItem>
</file>

<file path=customXml/itemProps5.xml><?xml version="1.0" encoding="utf-8"?>
<ds:datastoreItem xmlns:ds="http://schemas.openxmlformats.org/officeDocument/2006/customXml" ds:itemID="{8DB3D583-626D-4243-BDD1-979DB07B395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cp:lastPrinted>2005-10-03T15:12:33Z</cp:lastPrinted>
  <dcterms:created xsi:type="dcterms:W3CDTF">2005-09-28T20:46:41Z</dcterms:created>
  <dcterms:modified xsi:type="dcterms:W3CDTF">2016-04-08T12:59:38Z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94e40512-cf73-452c-b62d-0e1be88dbb15</vt:lpwstr>
  </property>
  <property fmtid="{D5CDD505-2E9C-101B-9397-08002B2CF9AE}" pid="7" name="_docset_NoMedatataSyncRequired">
    <vt:lpwstr>False</vt:lpwstr>
  </property>
  <property fmtid="{D5CDD505-2E9C-101B-9397-08002B2CF9AE}" pid="8" name="_dlc_DocId">
    <vt:lpwstr>REGU-106-28777</vt:lpwstr>
  </property>
  <property fmtid="{D5CDD505-2E9C-101B-9397-08002B2CF9AE}" pid="9" name="_dlc_DocIdUrl">
    <vt:lpwstr>https://cyfoethnaturiolcymru.sharepoint.com/teams/Regulatory/Permitting/_layouts/15/DocIdRedir.aspx?ID=REGU-106-28777, REGU-106-28777</vt:lpwstr>
  </property>
</Properties>
</file>